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Gaton\Desktop\Kaštieľ Hendrichovce rozp NFP u4\"/>
    </mc:Choice>
  </mc:AlternateContent>
  <xr:revisionPtr revIDLastSave="0" documentId="13_ncr:1_{C03FB2B7-0400-473F-A1A6-4DAF5CE07D50}" xr6:coauthVersionLast="44" xr6:coauthVersionMax="44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veryHidden" r:id="rId1"/>
    <sheet name=" SO 01 hlavný objekt" sheetId="2" r:id="rId2"/>
  </sheets>
  <definedNames>
    <definedName name="_xlnm._FilterDatabase" localSheetId="1" hidden="1">' SO 01 hlavný objekt'!$C$130:$K$224</definedName>
    <definedName name="_xlnm.Print_Titles" localSheetId="1">' SO 01 hlavný objekt'!$130:$130</definedName>
    <definedName name="_xlnm.Print_Titles" localSheetId="0">'Rekapitulácia stavby'!$92:$92</definedName>
    <definedName name="_xlnm.Print_Area" localSheetId="1">' SO 01 hlavný objekt'!$C$4:$J$76,' SO 01 hlavný objekt'!$C$82:$J$112,' SO 01 hlavný objekt'!$C$118:$K$224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24" i="2"/>
  <c r="BH224" i="2"/>
  <c r="BG224" i="2"/>
  <c r="BE224" i="2"/>
  <c r="T224" i="2"/>
  <c r="T223" i="2"/>
  <c r="R224" i="2"/>
  <c r="R223" i="2"/>
  <c r="P224" i="2"/>
  <c r="P223" i="2"/>
  <c r="BK224" i="2"/>
  <c r="BK223" i="2" s="1"/>
  <c r="J111" i="2" s="1"/>
  <c r="BF224" i="2"/>
  <c r="BI222" i="2"/>
  <c r="BH222" i="2"/>
  <c r="BG222" i="2"/>
  <c r="BE222" i="2"/>
  <c r="T222" i="2"/>
  <c r="T219" i="2" s="1"/>
  <c r="R222" i="2"/>
  <c r="P222" i="2"/>
  <c r="P219" i="2" s="1"/>
  <c r="BK222" i="2"/>
  <c r="BF222" i="2"/>
  <c r="BI221" i="2"/>
  <c r="BH221" i="2"/>
  <c r="BG221" i="2"/>
  <c r="BE221" i="2"/>
  <c r="T221" i="2"/>
  <c r="R221" i="2"/>
  <c r="P221" i="2"/>
  <c r="BK221" i="2"/>
  <c r="BF221" i="2"/>
  <c r="BI220" i="2"/>
  <c r="BH220" i="2"/>
  <c r="BG220" i="2"/>
  <c r="BE220" i="2"/>
  <c r="T220" i="2"/>
  <c r="R220" i="2"/>
  <c r="R219" i="2"/>
  <c r="P220" i="2"/>
  <c r="BK220" i="2"/>
  <c r="BK219" i="2" s="1"/>
  <c r="J110" i="2" s="1"/>
  <c r="BF220" i="2"/>
  <c r="BI218" i="2"/>
  <c r="BH218" i="2"/>
  <c r="BG218" i="2"/>
  <c r="BE218" i="2"/>
  <c r="T218" i="2"/>
  <c r="T217" i="2"/>
  <c r="R218" i="2"/>
  <c r="R217" i="2"/>
  <c r="P218" i="2"/>
  <c r="P217" i="2"/>
  <c r="BK218" i="2"/>
  <c r="BK217" i="2"/>
  <c r="J109" i="2" s="1"/>
  <c r="BF218" i="2"/>
  <c r="BI216" i="2"/>
  <c r="BH216" i="2"/>
  <c r="BG216" i="2"/>
  <c r="BE216" i="2"/>
  <c r="T216" i="2"/>
  <c r="R216" i="2"/>
  <c r="R210" i="2" s="1"/>
  <c r="P216" i="2"/>
  <c r="BK216" i="2"/>
  <c r="BK210" i="2" s="1"/>
  <c r="J108" i="2" s="1"/>
  <c r="BF216" i="2"/>
  <c r="BI215" i="2"/>
  <c r="BH215" i="2"/>
  <c r="BG215" i="2"/>
  <c r="BE215" i="2"/>
  <c r="T215" i="2"/>
  <c r="R215" i="2"/>
  <c r="P215" i="2"/>
  <c r="BK215" i="2"/>
  <c r="BF215" i="2"/>
  <c r="BI214" i="2"/>
  <c r="BH214" i="2"/>
  <c r="BG214" i="2"/>
  <c r="BE214" i="2"/>
  <c r="T214" i="2"/>
  <c r="R214" i="2"/>
  <c r="P214" i="2"/>
  <c r="BK214" i="2"/>
  <c r="BF214" i="2"/>
  <c r="BI213" i="2"/>
  <c r="BH213" i="2"/>
  <c r="BG213" i="2"/>
  <c r="BE213" i="2"/>
  <c r="T213" i="2"/>
  <c r="R213" i="2"/>
  <c r="P213" i="2"/>
  <c r="BK213" i="2"/>
  <c r="BF213" i="2"/>
  <c r="BI212" i="2"/>
  <c r="BH212" i="2"/>
  <c r="BG212" i="2"/>
  <c r="BE212" i="2"/>
  <c r="T212" i="2"/>
  <c r="R212" i="2"/>
  <c r="P212" i="2"/>
  <c r="BK212" i="2"/>
  <c r="BF212" i="2"/>
  <c r="BI211" i="2"/>
  <c r="BH211" i="2"/>
  <c r="BG211" i="2"/>
  <c r="BE211" i="2"/>
  <c r="T211" i="2"/>
  <c r="T210" i="2"/>
  <c r="R211" i="2"/>
  <c r="P211" i="2"/>
  <c r="P210" i="2"/>
  <c r="BK211" i="2"/>
  <c r="BF211" i="2"/>
  <c r="BI209" i="2"/>
  <c r="BH209" i="2"/>
  <c r="BG209" i="2"/>
  <c r="BE209" i="2"/>
  <c r="T209" i="2"/>
  <c r="R209" i="2"/>
  <c r="R201" i="2" s="1"/>
  <c r="P209" i="2"/>
  <c r="BK209" i="2"/>
  <c r="BK201" i="2" s="1"/>
  <c r="J107" i="2" s="1"/>
  <c r="BF209" i="2"/>
  <c r="BI208" i="2"/>
  <c r="BH208" i="2"/>
  <c r="BG208" i="2"/>
  <c r="BE208" i="2"/>
  <c r="T208" i="2"/>
  <c r="R208" i="2"/>
  <c r="P208" i="2"/>
  <c r="BK208" i="2"/>
  <c r="BF208" i="2"/>
  <c r="BI207" i="2"/>
  <c r="BH207" i="2"/>
  <c r="BG207" i="2"/>
  <c r="BE207" i="2"/>
  <c r="T207" i="2"/>
  <c r="R207" i="2"/>
  <c r="P207" i="2"/>
  <c r="BK207" i="2"/>
  <c r="BF207" i="2"/>
  <c r="BI206" i="2"/>
  <c r="BH206" i="2"/>
  <c r="BG206" i="2"/>
  <c r="BE206" i="2"/>
  <c r="T206" i="2"/>
  <c r="R206" i="2"/>
  <c r="P206" i="2"/>
  <c r="BK206" i="2"/>
  <c r="BF206" i="2"/>
  <c r="BI205" i="2"/>
  <c r="BH205" i="2"/>
  <c r="BG205" i="2"/>
  <c r="BE205" i="2"/>
  <c r="T205" i="2"/>
  <c r="R205" i="2"/>
  <c r="P205" i="2"/>
  <c r="BK205" i="2"/>
  <c r="BF205" i="2"/>
  <c r="BI204" i="2"/>
  <c r="BH204" i="2"/>
  <c r="BG204" i="2"/>
  <c r="BE204" i="2"/>
  <c r="T204" i="2"/>
  <c r="R204" i="2"/>
  <c r="P204" i="2"/>
  <c r="BK204" i="2"/>
  <c r="BF204" i="2"/>
  <c r="BI203" i="2"/>
  <c r="BH203" i="2"/>
  <c r="BG203" i="2"/>
  <c r="BE203" i="2"/>
  <c r="T203" i="2"/>
  <c r="R203" i="2"/>
  <c r="P203" i="2"/>
  <c r="BK203" i="2"/>
  <c r="BF203" i="2"/>
  <c r="BI202" i="2"/>
  <c r="BH202" i="2"/>
  <c r="BG202" i="2"/>
  <c r="BE202" i="2"/>
  <c r="T202" i="2"/>
  <c r="T201" i="2"/>
  <c r="R202" i="2"/>
  <c r="P202" i="2"/>
  <c r="P201" i="2"/>
  <c r="BK202" i="2"/>
  <c r="BF202" i="2"/>
  <c r="BI200" i="2"/>
  <c r="BH200" i="2"/>
  <c r="BG200" i="2"/>
  <c r="BE200" i="2"/>
  <c r="T200" i="2"/>
  <c r="R200" i="2"/>
  <c r="P200" i="2"/>
  <c r="BK200" i="2"/>
  <c r="BF200" i="2"/>
  <c r="BI199" i="2"/>
  <c r="BH199" i="2"/>
  <c r="BG199" i="2"/>
  <c r="BE199" i="2"/>
  <c r="T199" i="2"/>
  <c r="R199" i="2"/>
  <c r="P199" i="2"/>
  <c r="BK199" i="2"/>
  <c r="BF199" i="2"/>
  <c r="BI198" i="2"/>
  <c r="BH198" i="2"/>
  <c r="BG198" i="2"/>
  <c r="BE198" i="2"/>
  <c r="T198" i="2"/>
  <c r="R198" i="2"/>
  <c r="P198" i="2"/>
  <c r="BK198" i="2"/>
  <c r="BF198" i="2"/>
  <c r="BI197" i="2"/>
  <c r="BH197" i="2"/>
  <c r="BG197" i="2"/>
  <c r="BE197" i="2"/>
  <c r="T197" i="2"/>
  <c r="R197" i="2"/>
  <c r="P197" i="2"/>
  <c r="BK197" i="2"/>
  <c r="BF197" i="2"/>
  <c r="BI196" i="2"/>
  <c r="BH196" i="2"/>
  <c r="BG196" i="2"/>
  <c r="BE196" i="2"/>
  <c r="T196" i="2"/>
  <c r="T195" i="2"/>
  <c r="R196" i="2"/>
  <c r="R195" i="2"/>
  <c r="P196" i="2"/>
  <c r="P195" i="2"/>
  <c r="BK196" i="2"/>
  <c r="BK195" i="2" s="1"/>
  <c r="J106" i="2" s="1"/>
  <c r="BF196" i="2"/>
  <c r="BI194" i="2"/>
  <c r="BH194" i="2"/>
  <c r="BG194" i="2"/>
  <c r="BE194" i="2"/>
  <c r="T194" i="2"/>
  <c r="R194" i="2"/>
  <c r="P194" i="2"/>
  <c r="BK194" i="2"/>
  <c r="BF194" i="2"/>
  <c r="BI193" i="2"/>
  <c r="BH193" i="2"/>
  <c r="BG193" i="2"/>
  <c r="BE193" i="2"/>
  <c r="T193" i="2"/>
  <c r="R193" i="2"/>
  <c r="P193" i="2"/>
  <c r="BK193" i="2"/>
  <c r="BF193" i="2"/>
  <c r="BI192" i="2"/>
  <c r="BH192" i="2"/>
  <c r="BG192" i="2"/>
  <c r="BE192" i="2"/>
  <c r="T192" i="2"/>
  <c r="R192" i="2"/>
  <c r="P192" i="2"/>
  <c r="BK192" i="2"/>
  <c r="BF192" i="2"/>
  <c r="BI191" i="2"/>
  <c r="BH191" i="2"/>
  <c r="BG191" i="2"/>
  <c r="BE191" i="2"/>
  <c r="T191" i="2"/>
  <c r="R191" i="2"/>
  <c r="P191" i="2"/>
  <c r="BK191" i="2"/>
  <c r="BF191" i="2"/>
  <c r="BI190" i="2"/>
  <c r="BH190" i="2"/>
  <c r="BG190" i="2"/>
  <c r="BE190" i="2"/>
  <c r="T190" i="2"/>
  <c r="R190" i="2"/>
  <c r="P190" i="2"/>
  <c r="BK190" i="2"/>
  <c r="BF190" i="2"/>
  <c r="BI189" i="2"/>
  <c r="BH189" i="2"/>
  <c r="BG189" i="2"/>
  <c r="BE189" i="2"/>
  <c r="T189" i="2"/>
  <c r="R189" i="2"/>
  <c r="P189" i="2"/>
  <c r="BK189" i="2"/>
  <c r="BF189" i="2"/>
  <c r="BI188" i="2"/>
  <c r="BH188" i="2"/>
  <c r="BG188" i="2"/>
  <c r="BE188" i="2"/>
  <c r="T188" i="2"/>
  <c r="R188" i="2"/>
  <c r="P188" i="2"/>
  <c r="BK188" i="2"/>
  <c r="BF188" i="2"/>
  <c r="BI187" i="2"/>
  <c r="BH187" i="2"/>
  <c r="BG187" i="2"/>
  <c r="BE187" i="2"/>
  <c r="T187" i="2"/>
  <c r="R187" i="2"/>
  <c r="P187" i="2"/>
  <c r="BK187" i="2"/>
  <c r="BF187" i="2"/>
  <c r="BI186" i="2"/>
  <c r="BH186" i="2"/>
  <c r="BG186" i="2"/>
  <c r="BE186" i="2"/>
  <c r="T186" i="2"/>
  <c r="R186" i="2"/>
  <c r="P186" i="2"/>
  <c r="BK186" i="2"/>
  <c r="BF186" i="2"/>
  <c r="BI185" i="2"/>
  <c r="BH185" i="2"/>
  <c r="BG185" i="2"/>
  <c r="BE185" i="2"/>
  <c r="T185" i="2"/>
  <c r="R185" i="2"/>
  <c r="P185" i="2"/>
  <c r="BK185" i="2"/>
  <c r="BF185" i="2"/>
  <c r="BI184" i="2"/>
  <c r="BH184" i="2"/>
  <c r="BG184" i="2"/>
  <c r="BE184" i="2"/>
  <c r="T184" i="2"/>
  <c r="R184" i="2"/>
  <c r="P184" i="2"/>
  <c r="BK184" i="2"/>
  <c r="BF184" i="2"/>
  <c r="BI183" i="2"/>
  <c r="BH183" i="2"/>
  <c r="BG183" i="2"/>
  <c r="BE183" i="2"/>
  <c r="T183" i="2"/>
  <c r="R183" i="2"/>
  <c r="P183" i="2"/>
  <c r="BK183" i="2"/>
  <c r="BF183" i="2"/>
  <c r="BI182" i="2"/>
  <c r="BH182" i="2"/>
  <c r="BG182" i="2"/>
  <c r="BE182" i="2"/>
  <c r="T182" i="2"/>
  <c r="R182" i="2"/>
  <c r="P182" i="2"/>
  <c r="BK182" i="2"/>
  <c r="BF182" i="2"/>
  <c r="BI181" i="2"/>
  <c r="BH181" i="2"/>
  <c r="BG181" i="2"/>
  <c r="BE181" i="2"/>
  <c r="T181" i="2"/>
  <c r="R181" i="2"/>
  <c r="P181" i="2"/>
  <c r="BK181" i="2"/>
  <c r="BF181" i="2"/>
  <c r="BI180" i="2"/>
  <c r="BH180" i="2"/>
  <c r="BG180" i="2"/>
  <c r="BE180" i="2"/>
  <c r="T180" i="2"/>
  <c r="R180" i="2"/>
  <c r="P180" i="2"/>
  <c r="BK180" i="2"/>
  <c r="BF180" i="2"/>
  <c r="BI179" i="2"/>
  <c r="BH179" i="2"/>
  <c r="BG179" i="2"/>
  <c r="BE179" i="2"/>
  <c r="T179" i="2"/>
  <c r="R179" i="2"/>
  <c r="P179" i="2"/>
  <c r="BK179" i="2"/>
  <c r="BF179" i="2"/>
  <c r="BI178" i="2"/>
  <c r="BH178" i="2"/>
  <c r="BG178" i="2"/>
  <c r="BE178" i="2"/>
  <c r="T178" i="2"/>
  <c r="R178" i="2"/>
  <c r="P178" i="2"/>
  <c r="BK178" i="2"/>
  <c r="BF178" i="2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4" i="2"/>
  <c r="BH174" i="2"/>
  <c r="BG174" i="2"/>
  <c r="BE174" i="2"/>
  <c r="T174" i="2"/>
  <c r="R174" i="2"/>
  <c r="P174" i="2"/>
  <c r="BK174" i="2"/>
  <c r="BF174" i="2"/>
  <c r="BI173" i="2"/>
  <c r="BH173" i="2"/>
  <c r="BG173" i="2"/>
  <c r="BE173" i="2"/>
  <c r="T173" i="2"/>
  <c r="R173" i="2"/>
  <c r="P173" i="2"/>
  <c r="BK173" i="2"/>
  <c r="BF173" i="2"/>
  <c r="BI172" i="2"/>
  <c r="BH172" i="2"/>
  <c r="BG172" i="2"/>
  <c r="BE172" i="2"/>
  <c r="T172" i="2"/>
  <c r="R172" i="2"/>
  <c r="P172" i="2"/>
  <c r="BK172" i="2"/>
  <c r="BF172" i="2"/>
  <c r="BI171" i="2"/>
  <c r="BH171" i="2"/>
  <c r="BG171" i="2"/>
  <c r="BE171" i="2"/>
  <c r="T171" i="2"/>
  <c r="R171" i="2"/>
  <c r="P171" i="2"/>
  <c r="BK171" i="2"/>
  <c r="BF171" i="2"/>
  <c r="BI170" i="2"/>
  <c r="BH170" i="2"/>
  <c r="BG170" i="2"/>
  <c r="BE170" i="2"/>
  <c r="T170" i="2"/>
  <c r="T169" i="2"/>
  <c r="R170" i="2"/>
  <c r="P170" i="2"/>
  <c r="P169" i="2"/>
  <c r="BK170" i="2"/>
  <c r="BK169" i="2" s="1"/>
  <c r="BF170" i="2"/>
  <c r="BI167" i="2"/>
  <c r="BH167" i="2"/>
  <c r="BG167" i="2"/>
  <c r="BE167" i="2"/>
  <c r="T167" i="2"/>
  <c r="T166" i="2"/>
  <c r="R167" i="2"/>
  <c r="R166" i="2"/>
  <c r="P167" i="2"/>
  <c r="P166" i="2"/>
  <c r="BK167" i="2"/>
  <c r="BK166" i="2" s="1"/>
  <c r="J103" i="2" s="1"/>
  <c r="BF167" i="2"/>
  <c r="BI165" i="2"/>
  <c r="BH165" i="2"/>
  <c r="BG165" i="2"/>
  <c r="BE165" i="2"/>
  <c r="T165" i="2"/>
  <c r="R165" i="2"/>
  <c r="P165" i="2"/>
  <c r="BK165" i="2"/>
  <c r="BF165" i="2"/>
  <c r="BI164" i="2"/>
  <c r="BH164" i="2"/>
  <c r="BG164" i="2"/>
  <c r="BE164" i="2"/>
  <c r="T164" i="2"/>
  <c r="R164" i="2"/>
  <c r="P164" i="2"/>
  <c r="BK164" i="2"/>
  <c r="BF164" i="2"/>
  <c r="BI163" i="2"/>
  <c r="BH163" i="2"/>
  <c r="BG163" i="2"/>
  <c r="BE163" i="2"/>
  <c r="T163" i="2"/>
  <c r="R163" i="2"/>
  <c r="P163" i="2"/>
  <c r="BK163" i="2"/>
  <c r="BF163" i="2"/>
  <c r="BI162" i="2"/>
  <c r="BH162" i="2"/>
  <c r="BG162" i="2"/>
  <c r="BE162" i="2"/>
  <c r="T162" i="2"/>
  <c r="R162" i="2"/>
  <c r="P162" i="2"/>
  <c r="BK162" i="2"/>
  <c r="BF162" i="2"/>
  <c r="BI161" i="2"/>
  <c r="BH161" i="2"/>
  <c r="BG161" i="2"/>
  <c r="BE161" i="2"/>
  <c r="T161" i="2"/>
  <c r="R161" i="2"/>
  <c r="P161" i="2"/>
  <c r="BK161" i="2"/>
  <c r="BF161" i="2"/>
  <c r="BI160" i="2"/>
  <c r="BH160" i="2"/>
  <c r="BG160" i="2"/>
  <c r="BE160" i="2"/>
  <c r="T160" i="2"/>
  <c r="R160" i="2"/>
  <c r="P160" i="2"/>
  <c r="BK160" i="2"/>
  <c r="BF160" i="2"/>
  <c r="BI159" i="2"/>
  <c r="BH159" i="2"/>
  <c r="BG159" i="2"/>
  <c r="BE159" i="2"/>
  <c r="T159" i="2"/>
  <c r="R159" i="2"/>
  <c r="P159" i="2"/>
  <c r="BK159" i="2"/>
  <c r="BF159" i="2"/>
  <c r="BI158" i="2"/>
  <c r="BH158" i="2"/>
  <c r="BG158" i="2"/>
  <c r="BE158" i="2"/>
  <c r="T158" i="2"/>
  <c r="R158" i="2"/>
  <c r="P158" i="2"/>
  <c r="BK158" i="2"/>
  <c r="BF158" i="2"/>
  <c r="BI157" i="2"/>
  <c r="BH157" i="2"/>
  <c r="BG157" i="2"/>
  <c r="BE157" i="2"/>
  <c r="T157" i="2"/>
  <c r="R157" i="2"/>
  <c r="P157" i="2"/>
  <c r="BK157" i="2"/>
  <c r="BF157" i="2"/>
  <c r="BI156" i="2"/>
  <c r="BH156" i="2"/>
  <c r="BG156" i="2"/>
  <c r="BE156" i="2"/>
  <c r="T156" i="2"/>
  <c r="R156" i="2"/>
  <c r="P156" i="2"/>
  <c r="BK156" i="2"/>
  <c r="BF156" i="2"/>
  <c r="BI155" i="2"/>
  <c r="BH155" i="2"/>
  <c r="BG155" i="2"/>
  <c r="BE155" i="2"/>
  <c r="T155" i="2"/>
  <c r="R155" i="2"/>
  <c r="P155" i="2"/>
  <c r="BK155" i="2"/>
  <c r="BF155" i="2"/>
  <c r="BI154" i="2"/>
  <c r="BH154" i="2"/>
  <c r="BG154" i="2"/>
  <c r="BE154" i="2"/>
  <c r="T154" i="2"/>
  <c r="R154" i="2"/>
  <c r="P154" i="2"/>
  <c r="BK154" i="2"/>
  <c r="BF154" i="2"/>
  <c r="BI153" i="2"/>
  <c r="BH153" i="2"/>
  <c r="BG153" i="2"/>
  <c r="BE153" i="2"/>
  <c r="T153" i="2"/>
  <c r="R153" i="2"/>
  <c r="P153" i="2"/>
  <c r="BK153" i="2"/>
  <c r="BF153" i="2"/>
  <c r="BI152" i="2"/>
  <c r="BH152" i="2"/>
  <c r="BG152" i="2"/>
  <c r="BE152" i="2"/>
  <c r="T152" i="2"/>
  <c r="R152" i="2"/>
  <c r="P152" i="2"/>
  <c r="BK152" i="2"/>
  <c r="BF152" i="2"/>
  <c r="BI151" i="2"/>
  <c r="BH151" i="2"/>
  <c r="BG151" i="2"/>
  <c r="BE151" i="2"/>
  <c r="T151" i="2"/>
  <c r="T150" i="2"/>
  <c r="R151" i="2"/>
  <c r="R150" i="2"/>
  <c r="P151" i="2"/>
  <c r="P150" i="2"/>
  <c r="BK151" i="2"/>
  <c r="BK150" i="2"/>
  <c r="J102" i="2" s="1"/>
  <c r="BF151" i="2"/>
  <c r="BI149" i="2"/>
  <c r="BH149" i="2"/>
  <c r="BG149" i="2"/>
  <c r="BE149" i="2"/>
  <c r="T149" i="2"/>
  <c r="R149" i="2"/>
  <c r="P149" i="2"/>
  <c r="BK149" i="2"/>
  <c r="BF149" i="2"/>
  <c r="BI148" i="2"/>
  <c r="BH148" i="2"/>
  <c r="BG148" i="2"/>
  <c r="BE148" i="2"/>
  <c r="T148" i="2"/>
  <c r="R148" i="2"/>
  <c r="P148" i="2"/>
  <c r="BK148" i="2"/>
  <c r="BF148" i="2"/>
  <c r="BI147" i="2"/>
  <c r="BH147" i="2"/>
  <c r="BG147" i="2"/>
  <c r="BE147" i="2"/>
  <c r="T147" i="2"/>
  <c r="R147" i="2"/>
  <c r="P147" i="2"/>
  <c r="BK147" i="2"/>
  <c r="BF147" i="2"/>
  <c r="BI146" i="2"/>
  <c r="BH146" i="2"/>
  <c r="BG146" i="2"/>
  <c r="BE146" i="2"/>
  <c r="T146" i="2"/>
  <c r="R146" i="2"/>
  <c r="P146" i="2"/>
  <c r="BK146" i="2"/>
  <c r="BF146" i="2"/>
  <c r="BI145" i="2"/>
  <c r="BH145" i="2"/>
  <c r="BG145" i="2"/>
  <c r="BE145" i="2"/>
  <c r="T145" i="2"/>
  <c r="R145" i="2"/>
  <c r="P145" i="2"/>
  <c r="BK145" i="2"/>
  <c r="BF145" i="2"/>
  <c r="BI144" i="2"/>
  <c r="BH144" i="2"/>
  <c r="BG144" i="2"/>
  <c r="BE144" i="2"/>
  <c r="T144" i="2"/>
  <c r="R144" i="2"/>
  <c r="P144" i="2"/>
  <c r="BK144" i="2"/>
  <c r="BF144" i="2"/>
  <c r="BI143" i="2"/>
  <c r="BH143" i="2"/>
  <c r="BG143" i="2"/>
  <c r="BE143" i="2"/>
  <c r="T143" i="2"/>
  <c r="R143" i="2"/>
  <c r="P143" i="2"/>
  <c r="BK143" i="2"/>
  <c r="BF143" i="2"/>
  <c r="BI142" i="2"/>
  <c r="BH142" i="2"/>
  <c r="BG142" i="2"/>
  <c r="BE142" i="2"/>
  <c r="T142" i="2"/>
  <c r="R142" i="2"/>
  <c r="P142" i="2"/>
  <c r="BK142" i="2"/>
  <c r="BF142" i="2"/>
  <c r="BI141" i="2"/>
  <c r="BH141" i="2"/>
  <c r="BG141" i="2"/>
  <c r="BE141" i="2"/>
  <c r="T141" i="2"/>
  <c r="T140" i="2"/>
  <c r="R141" i="2"/>
  <c r="R140" i="2"/>
  <c r="P141" i="2"/>
  <c r="P140" i="2"/>
  <c r="BK141" i="2"/>
  <c r="BK140" i="2" s="1"/>
  <c r="J101" i="2" s="1"/>
  <c r="BF141" i="2"/>
  <c r="BI139" i="2"/>
  <c r="BH139" i="2"/>
  <c r="BG139" i="2"/>
  <c r="BE139" i="2"/>
  <c r="T139" i="2"/>
  <c r="T138" i="2"/>
  <c r="R139" i="2"/>
  <c r="R138" i="2"/>
  <c r="P139" i="2"/>
  <c r="P138" i="2"/>
  <c r="BK139" i="2"/>
  <c r="BK138" i="2"/>
  <c r="J100" i="2" s="1"/>
  <c r="BF139" i="2"/>
  <c r="BI137" i="2"/>
  <c r="BH137" i="2"/>
  <c r="BG137" i="2"/>
  <c r="BE137" i="2"/>
  <c r="T137" i="2"/>
  <c r="R137" i="2"/>
  <c r="P137" i="2"/>
  <c r="BK137" i="2"/>
  <c r="BF137" i="2"/>
  <c r="BI136" i="2"/>
  <c r="BH136" i="2"/>
  <c r="BG136" i="2"/>
  <c r="BE136" i="2"/>
  <c r="T136" i="2"/>
  <c r="T135" i="2"/>
  <c r="R136" i="2"/>
  <c r="R135" i="2"/>
  <c r="P136" i="2"/>
  <c r="P135" i="2"/>
  <c r="BK136" i="2"/>
  <c r="BK135" i="2"/>
  <c r="J99" i="2" s="1"/>
  <c r="BF136" i="2"/>
  <c r="BI134" i="2"/>
  <c r="F37" i="2" s="1"/>
  <c r="BD95" i="1" s="1"/>
  <c r="BD94" i="1" s="1"/>
  <c r="W33" i="1" s="1"/>
  <c r="BH134" i="2"/>
  <c r="F36" i="2" s="1"/>
  <c r="BC95" i="1" s="1"/>
  <c r="BC94" i="1" s="1"/>
  <c r="AY94" i="1" s="1"/>
  <c r="BG134" i="2"/>
  <c r="F35" i="2"/>
  <c r="BB95" i="1" s="1"/>
  <c r="BB94" i="1" s="1"/>
  <c r="AX94" i="1" s="1"/>
  <c r="BE134" i="2"/>
  <c r="T134" i="2"/>
  <c r="T133" i="2"/>
  <c r="T132" i="2" s="1"/>
  <c r="R134" i="2"/>
  <c r="R133" i="2"/>
  <c r="R132" i="2" s="1"/>
  <c r="P134" i="2"/>
  <c r="P133" i="2"/>
  <c r="P132" i="2" s="1"/>
  <c r="BK134" i="2"/>
  <c r="BK133" i="2" s="1"/>
  <c r="BF134" i="2"/>
  <c r="E123" i="2"/>
  <c r="E87" i="2"/>
  <c r="J24" i="2"/>
  <c r="E24" i="2"/>
  <c r="J23" i="2"/>
  <c r="J21" i="2"/>
  <c r="E21" i="2"/>
  <c r="J20" i="2"/>
  <c r="J18" i="2"/>
  <c r="E18" i="2"/>
  <c r="J17" i="2"/>
  <c r="J15" i="2"/>
  <c r="E15" i="2"/>
  <c r="J14" i="2"/>
  <c r="E7" i="2"/>
  <c r="E121" i="2" s="1"/>
  <c r="E85" i="2"/>
  <c r="W31" i="1"/>
  <c r="AS94" i="1"/>
  <c r="L90" i="1"/>
  <c r="AM90" i="1"/>
  <c r="AM89" i="1"/>
  <c r="L89" i="1"/>
  <c r="AM87" i="1"/>
  <c r="L87" i="1"/>
  <c r="L85" i="1"/>
  <c r="L84" i="1"/>
  <c r="T131" i="2" l="1"/>
  <c r="T168" i="2"/>
  <c r="P168" i="2"/>
  <c r="P131" i="2" s="1"/>
  <c r="AU95" i="1" s="1"/>
  <c r="AU94" i="1" s="1"/>
  <c r="R169" i="2"/>
  <c r="R168" i="2" s="1"/>
  <c r="R131" i="2" s="1"/>
  <c r="W32" i="1"/>
  <c r="J34" i="2"/>
  <c r="AW95" i="1" s="1"/>
  <c r="J33" i="2"/>
  <c r="AV95" i="1" s="1"/>
  <c r="F34" i="2"/>
  <c r="BA95" i="1" s="1"/>
  <c r="BA94" i="1" s="1"/>
  <c r="BK132" i="2"/>
  <c r="J98" i="2"/>
  <c r="BK168" i="2"/>
  <c r="J104" i="2" s="1"/>
  <c r="J105" i="2"/>
  <c r="F33" i="2"/>
  <c r="AZ95" i="1" s="1"/>
  <c r="AZ94" i="1" s="1"/>
  <c r="AT95" i="1" l="1"/>
  <c r="AW94" i="1"/>
  <c r="AK30" i="1" s="1"/>
  <c r="W30" i="1"/>
  <c r="AV94" i="1"/>
  <c r="W29" i="1"/>
  <c r="BK131" i="2"/>
  <c r="J97" i="2"/>
  <c r="J96" i="2" l="1"/>
  <c r="J30" i="2"/>
  <c r="AT94" i="1"/>
  <c r="AK29" i="1"/>
  <c r="AG95" i="1" l="1"/>
  <c r="J39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<sst xmlns="http://schemas.openxmlformats.org/spreadsheetml/2006/main" count="1437" uniqueCount="457">
  <si>
    <t>Export Komplet</t>
  </si>
  <si>
    <t/>
  </si>
  <si>
    <t>2.0</t>
  </si>
  <si>
    <t>False</t>
  </si>
  <si>
    <t>{8a8db6e4-0472-49ee-afcf-7b6b786f3203}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</si>
  <si>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</si>
  <si>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</si>
  <si>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</si>
  <si>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</si>
  <si>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</si>
  <si>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</si>
  <si>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</si>
  <si>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18014u4</t>
  </si>
  <si>
    <t>Stavba:</t>
  </si>
  <si>
    <t>Hendrichovce-kaštieľ</t>
  </si>
  <si>
    <t>JKSO:</t>
  </si>
  <si>
    <t>KS:</t>
  </si>
  <si>
    <t>Miesto:</t>
  </si>
  <si>
    <t xml:space="preserve"> </t>
  </si>
  <si>
    <t>Dátum:</t>
  </si>
  <si>
    <t>14. 3. 2018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</si>
  <si>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</si>
  <si>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</si>
  <si>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</si>
  <si>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</si>
  <si>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</si>
  <si>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</si>
  <si>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</si>
  <si>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</si>
  <si>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</si>
  <si>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</si>
  <si>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</si>
  <si>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</si>
  <si>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</si>
  <si>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</si>
  <si>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</si>
  <si>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</si>
  <si>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</si>
  <si>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</si>
  <si>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</si>
  <si>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</si>
  <si>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</si>
  <si>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</si>
  <si>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</si>
  <si>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</si>
  <si>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</si>
  <si>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</si>
  <si>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</si>
  <si>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</si>
  <si>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</si>
  <si>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</si>
  <si>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</si>
  <si>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</si>
  <si>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</si>
  <si>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</si>
  <si>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</si>
  <si>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</si>
  <si>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</si>
  <si>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</si>
  <si>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</si>
  <si>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</si>
  <si>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</si>
  <si>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</si>
  <si>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</si>
  <si>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</si>
  <si>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</si>
  <si>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</si>
  <si>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</si>
  <si>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</si>
  <si>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</si>
  <si>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</si>
  <si>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</si>
  <si>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</si>
  <si>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</si>
  <si>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8u4</t>
  </si>
  <si>
    <t>SO 01 hlavný objekt</t>
  </si>
  <si>
    <t>STA</t>
  </si>
  <si>
    <t>1</t>
  </si>
  <si>
    <t>{d64cf153-d1b4-49c6-a28f-780f6da4469c}</t>
  </si>
  <si>
    <t>KRYCÍ LIST ROZPOČTU</t>
  </si>
  <si>
    <t>Objekt: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</si>
  <si>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</si>
  <si>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</si>
  <si>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</si>
  <si>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</si>
  <si>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</si>
  <si>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</si>
  <si>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</si>
  <si>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</si>
  <si>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</si>
  <si>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</si>
  <si>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</si>
  <si>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</si>
  <si>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zariaďovacie predmety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</si>
  <si>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</si>
  <si>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</si>
  <si>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</si>
  <si>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776 - Podlahy povlakové</t>
  </si>
  <si>
    <t xml:space="preserve">    781 - Obklady</t>
  </si>
  <si>
    <t xml:space="preserve">    783 - Nátery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</si>
  <si>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</si>
  <si>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</si>
  <si>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</si>
  <si>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</si>
  <si>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</si>
  <si>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</si>
  <si>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</si>
  <si>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</si>
  <si>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</si>
  <si>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</si>
  <si>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</si>
  <si>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</si>
  <si>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</si>
  <si>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</si>
  <si>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</si>
  <si>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</si>
  <si>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</si>
  <si>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</si>
  <si>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</si>
  <si>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</si>
  <si>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2</t>
  </si>
  <si>
    <t>829222227</t>
  </si>
  <si>
    <t>Vodorovné konštrukcie</t>
  </si>
  <si>
    <t>411236211-1</t>
  </si>
  <si>
    <t>vyspravenie,vyklinovanie klenieb z tehal klinkami z tvrdeho reziva alebo ocele s vyplnením škar rozpínacou maltou</t>
  </si>
  <si>
    <t>1372465964</t>
  </si>
  <si>
    <t>3</t>
  </si>
  <si>
    <t>411388532</t>
  </si>
  <si>
    <t>Zabetónov. otvoru s plochou nad 0, 25 m2 do 1 m2 v klenbách tehlami kamennými alebo betónovými</t>
  </si>
  <si>
    <t>m3</t>
  </si>
  <si>
    <t>-2088073653</t>
  </si>
  <si>
    <t>5</t>
  </si>
  <si>
    <t>Komunikácie</t>
  </si>
  <si>
    <t>596911212</t>
  </si>
  <si>
    <t xml:space="preserve">Kladenie zámkovej dlažby </t>
  </si>
  <si>
    <t>875760910</t>
  </si>
  <si>
    <t>6</t>
  </si>
  <si>
    <t>Úpravy povrchov, podlahy, osadenie</t>
  </si>
  <si>
    <t>611403399</t>
  </si>
  <si>
    <t>Hrubá výplň rýh v stropoch akoukoľvek maltou, akejkoľvek šírky ryhy</t>
  </si>
  <si>
    <t>-434520980</t>
  </si>
  <si>
    <t>612425931</t>
  </si>
  <si>
    <t>Omietka vápenná vnútorného ostenia okenného alebo dverného štuková</t>
  </si>
  <si>
    <t>-593515918</t>
  </si>
  <si>
    <t>7</t>
  </si>
  <si>
    <t>612460247</t>
  </si>
  <si>
    <t>Vnútorná omietka stien vápennocementová jadrová (hrubá), hr. 40 mm</t>
  </si>
  <si>
    <t>235099919</t>
  </si>
  <si>
    <t>8</t>
  </si>
  <si>
    <t>612460251</t>
  </si>
  <si>
    <t>Vnútorná omietka stien vápennocementová štuková (jemná), hr. 3 mm</t>
  </si>
  <si>
    <t>-527785564</t>
  </si>
  <si>
    <t>9</t>
  </si>
  <si>
    <t>622903111</t>
  </si>
  <si>
    <t>Očist., nosného muriva alebo betónu, múrov  opráv ručne</t>
  </si>
  <si>
    <t>-214347654</t>
  </si>
  <si>
    <t>10</t>
  </si>
  <si>
    <t>631313611</t>
  </si>
  <si>
    <t>Mazanina z betónu prostého (m3) tr. C 16/20 hr.nad 80 do 120 mm</t>
  </si>
  <si>
    <t>1516611638</t>
  </si>
  <si>
    <t>11</t>
  </si>
  <si>
    <t>631319153</t>
  </si>
  <si>
    <t>Príplatok za prehlad. povrchu betónovej mazaniny min. tr.C 8/10 oceľ. hlad. hr. 80-120 mm</t>
  </si>
  <si>
    <t>614798345</t>
  </si>
  <si>
    <t>12</t>
  </si>
  <si>
    <t>631319173</t>
  </si>
  <si>
    <t>Príplatok za strhnutie povrchu mazaniny latou pre hr. obidvoch vrstiev mazaniny nad 80 do 120 mm</t>
  </si>
  <si>
    <t>1613044531</t>
  </si>
  <si>
    <t>13</t>
  </si>
  <si>
    <t>631501110</t>
  </si>
  <si>
    <t>Násyp s utlačením a urovnaním povrchu</t>
  </si>
  <si>
    <t>-227362440</t>
  </si>
  <si>
    <t>Ostatné konštrukcie a práce-búranie</t>
  </si>
  <si>
    <t>14</t>
  </si>
  <si>
    <t>941955002</t>
  </si>
  <si>
    <t>Lešenie ľahké pracovné pomocné s výškou lešeňovej podlahy nad 1,20 do 1,90 m</t>
  </si>
  <si>
    <t>-413878667</t>
  </si>
  <si>
    <t>15</t>
  </si>
  <si>
    <t>962022391</t>
  </si>
  <si>
    <t>Búranie muriva nadzákladového kamenného príp. zmieš. na akúkoľvek maltu,  -2,38500t</t>
  </si>
  <si>
    <t>1080604115</t>
  </si>
  <si>
    <t>16</t>
  </si>
  <si>
    <t>962031132</t>
  </si>
  <si>
    <t>Búranie priečok z tehál pálených, plných alebo dutých hr. do 150 mm,  -0,19600t</t>
  </si>
  <si>
    <t>-997138249</t>
  </si>
  <si>
    <t>17</t>
  </si>
  <si>
    <t>962031133</t>
  </si>
  <si>
    <t>Búranie priečok z tehál pálených, plných alebo dutých hr. do 150 mm,  -0,261t</t>
  </si>
  <si>
    <t>1514629928</t>
  </si>
  <si>
    <t>18</t>
  </si>
  <si>
    <t>965042141</t>
  </si>
  <si>
    <t>Búranie podkladov pod dlažby, liatych dlažieb a mazanín,betón alebo liaty asfalt hr.do 100 mm, plochy nad 4 m2 -2,20000t</t>
  </si>
  <si>
    <t>-1996984074</t>
  </si>
  <si>
    <t>19</t>
  </si>
  <si>
    <t>965081712</t>
  </si>
  <si>
    <t>Búranie dlažieb, bez podklad. lôžka z xylolit., alebo keramických dlaždíc hr. do 10 mm,  -0,02000t</t>
  </si>
  <si>
    <t>-1656326959</t>
  </si>
  <si>
    <t>965082930</t>
  </si>
  <si>
    <t>Odstránenie násypu pod podlahami alebo na strechách, hr.do 200 mm,  -1,40000t</t>
  </si>
  <si>
    <t>-259673839</t>
  </si>
  <si>
    <t>21</t>
  </si>
  <si>
    <t>967031132</t>
  </si>
  <si>
    <t>Prikresanie rovných ostení, bez odstupu, po hrubomvybúraní otvorov, v murive tehl. na maltu,  -0,05700t</t>
  </si>
  <si>
    <t>-450144954</t>
  </si>
  <si>
    <t>22</t>
  </si>
  <si>
    <t>968062455</t>
  </si>
  <si>
    <t>Vybúranie drevených dverových zárubní plochy do 2 m2,  -0,08800t</t>
  </si>
  <si>
    <t>-221498619</t>
  </si>
  <si>
    <t>23</t>
  </si>
  <si>
    <t>971024681</t>
  </si>
  <si>
    <t>Vybúranie otvorov v murive kamennom alebo zmiešanom plochy do 4 m2 hr.do 900 mm,  -2,30000t</t>
  </si>
  <si>
    <t>324783624</t>
  </si>
  <si>
    <t>24</t>
  </si>
  <si>
    <t>971033641</t>
  </si>
  <si>
    <t>Vybúranie otvorov v murive tehl. plochy do 4 m2 hr.do 300 mm,  -1,87500t</t>
  </si>
  <si>
    <t>-528675966</t>
  </si>
  <si>
    <t>25</t>
  </si>
  <si>
    <t>973022251</t>
  </si>
  <si>
    <t>Vysekanie v murive z kameňa kapsy plochy do 0, 10 m2, hĺbkydo 300 mm,   -0,03900t</t>
  </si>
  <si>
    <t>ks</t>
  </si>
  <si>
    <t>883017474</t>
  </si>
  <si>
    <t>26</t>
  </si>
  <si>
    <t>979081111</t>
  </si>
  <si>
    <t>Odvoz sutiny a vybúraných hmôt na skládku do 1 km</t>
  </si>
  <si>
    <t>t</t>
  </si>
  <si>
    <t>546143880</t>
  </si>
  <si>
    <t>27</t>
  </si>
  <si>
    <t>979082111</t>
  </si>
  <si>
    <t>Vnútrostavenisková doprava sutiny a vybúraných hmôt do 10 m</t>
  </si>
  <si>
    <t>1717833240</t>
  </si>
  <si>
    <t>28</t>
  </si>
  <si>
    <t>979082121</t>
  </si>
  <si>
    <t>Vnútrostavenisková doprava sutiny a vybúraných hmôt za každých ďalších 5 m</t>
  </si>
  <si>
    <t>1770776208</t>
  </si>
  <si>
    <t>99</t>
  </si>
  <si>
    <t>Presun hmôt HSV</t>
  </si>
  <si>
    <t>29</t>
  </si>
  <si>
    <t>999281111</t>
  </si>
  <si>
    <t>Presun hmôt pre opravy a údržbu objektov vrátane vonkajších plášťov výšky do 25 m</t>
  </si>
  <si>
    <t>1737784324</t>
  </si>
  <si>
    <t>PSV</t>
  </si>
  <si>
    <t>Práce a dodávky PSV</t>
  </si>
  <si>
    <t>725</t>
  </si>
  <si>
    <t>Zdravotechnika - zariaďovacie predmety</t>
  </si>
  <si>
    <t>30</t>
  </si>
  <si>
    <t>725119307</t>
  </si>
  <si>
    <t xml:space="preserve">Montáž záchodovej misy </t>
  </si>
  <si>
    <t>-612594158</t>
  </si>
  <si>
    <t>31</t>
  </si>
  <si>
    <t>M</t>
  </si>
  <si>
    <t>642340001101</t>
  </si>
  <si>
    <t>WC + sedatko</t>
  </si>
  <si>
    <t>32</t>
  </si>
  <si>
    <t>1545043295</t>
  </si>
  <si>
    <t>6423400011012</t>
  </si>
  <si>
    <t>WC pre imobilných + sedatko</t>
  </si>
  <si>
    <t>-473288886</t>
  </si>
  <si>
    <t>33</t>
  </si>
  <si>
    <t>725129201</t>
  </si>
  <si>
    <t>Montáž pisoáru</t>
  </si>
  <si>
    <t>-1956965569</t>
  </si>
  <si>
    <t>34</t>
  </si>
  <si>
    <t>642510000101</t>
  </si>
  <si>
    <t xml:space="preserve">Pisoár </t>
  </si>
  <si>
    <t>-1626786860</t>
  </si>
  <si>
    <t>35</t>
  </si>
  <si>
    <t>725219401</t>
  </si>
  <si>
    <t xml:space="preserve">Montáž umývadla </t>
  </si>
  <si>
    <t>1250540773</t>
  </si>
  <si>
    <t>36</t>
  </si>
  <si>
    <t>642110006201</t>
  </si>
  <si>
    <t>Umývadlo</t>
  </si>
  <si>
    <t>213397504</t>
  </si>
  <si>
    <t>37</t>
  </si>
  <si>
    <t>642110006202</t>
  </si>
  <si>
    <t>Umývadlo pre imobilných</t>
  </si>
  <si>
    <t>691737901</t>
  </si>
  <si>
    <t>38</t>
  </si>
  <si>
    <t>725241112</t>
  </si>
  <si>
    <t>Montáž - vanička s</t>
  </si>
  <si>
    <t>-1527549506</t>
  </si>
  <si>
    <t>39</t>
  </si>
  <si>
    <t>554230001701</t>
  </si>
  <si>
    <t>sprchová vanička</t>
  </si>
  <si>
    <t>2040735743</t>
  </si>
  <si>
    <t>40</t>
  </si>
  <si>
    <t>725291114</t>
  </si>
  <si>
    <t>Montáž doplnkov zariadení kúpeľní a záchodov, madlá</t>
  </si>
  <si>
    <t>894925300</t>
  </si>
  <si>
    <t>41</t>
  </si>
  <si>
    <t>552380013001</t>
  </si>
  <si>
    <t>Madlo pre imobilných</t>
  </si>
  <si>
    <t>215591182</t>
  </si>
  <si>
    <t>42</t>
  </si>
  <si>
    <t>552380013002</t>
  </si>
  <si>
    <t>Madlo k wc pre imobilných</t>
  </si>
  <si>
    <t>1003841428</t>
  </si>
  <si>
    <t>43</t>
  </si>
  <si>
    <t>725333360</t>
  </si>
  <si>
    <t xml:space="preserve">Montáž výlevky </t>
  </si>
  <si>
    <t>-1821537845</t>
  </si>
  <si>
    <t>44</t>
  </si>
  <si>
    <t>642710000201</t>
  </si>
  <si>
    <t>Výlevka+ plastová mreža</t>
  </si>
  <si>
    <t>1007131477</t>
  </si>
  <si>
    <t>45</t>
  </si>
  <si>
    <t>725829201</t>
  </si>
  <si>
    <t xml:space="preserve">Montáž batérie </t>
  </si>
  <si>
    <t>268356507</t>
  </si>
  <si>
    <t>46</t>
  </si>
  <si>
    <t>551450003401</t>
  </si>
  <si>
    <t xml:space="preserve">Batéria umývadlová </t>
  </si>
  <si>
    <t>-509848681</t>
  </si>
  <si>
    <t>47</t>
  </si>
  <si>
    <t>551450003409</t>
  </si>
  <si>
    <t>bateria výlevka</t>
  </si>
  <si>
    <t>993106182</t>
  </si>
  <si>
    <t>48</t>
  </si>
  <si>
    <t>725849201</t>
  </si>
  <si>
    <t xml:space="preserve">Montáž batérie sprchovej </t>
  </si>
  <si>
    <t>1612653282</t>
  </si>
  <si>
    <t>49</t>
  </si>
  <si>
    <t>551450003405</t>
  </si>
  <si>
    <t>bateria sprchova</t>
  </si>
  <si>
    <t>49450513</t>
  </si>
  <si>
    <t>50</t>
  </si>
  <si>
    <t>725849205</t>
  </si>
  <si>
    <t xml:space="preserve">Montáž, držiak sprchy </t>
  </si>
  <si>
    <t>-506831017</t>
  </si>
  <si>
    <t>51</t>
  </si>
  <si>
    <t>551450003301</t>
  </si>
  <si>
    <t>držiak sprchy</t>
  </si>
  <si>
    <t>-15252235</t>
  </si>
  <si>
    <t>52</t>
  </si>
  <si>
    <t>725859101</t>
  </si>
  <si>
    <t xml:space="preserve">Montáž ventilu </t>
  </si>
  <si>
    <t>-424466367</t>
  </si>
  <si>
    <t>53</t>
  </si>
  <si>
    <t>551410000601</t>
  </si>
  <si>
    <t>Ventil k zar predmetom</t>
  </si>
  <si>
    <t>-1254682475</t>
  </si>
  <si>
    <t>54</t>
  </si>
  <si>
    <t>998725201</t>
  </si>
  <si>
    <t>Presun hmôt pre zariaďovacie predmety v objektoch výšky do 6 m</t>
  </si>
  <si>
    <t>%</t>
  </si>
  <si>
    <t>421516997</t>
  </si>
  <si>
    <t>762</t>
  </si>
  <si>
    <t>Konštrukcie tesárske</t>
  </si>
  <si>
    <t>55</t>
  </si>
  <si>
    <t>762431304</t>
  </si>
  <si>
    <t>Obloženie stien z dosiek OSB skrutkovaných na zraz hr. dosky 18 mm</t>
  </si>
  <si>
    <t>-796053429</t>
  </si>
  <si>
    <t>56</t>
  </si>
  <si>
    <t>762431305</t>
  </si>
  <si>
    <t>Obloženie stien z dosiek OSB skrutkovaných na zraz hr. dosky 22 mm</t>
  </si>
  <si>
    <t>694678419</t>
  </si>
  <si>
    <t>57</t>
  </si>
  <si>
    <t>762822140</t>
  </si>
  <si>
    <t>Montáž stropníc z hraneného a polohraneného reziva prierezovej plochy 450-540 cm2</t>
  </si>
  <si>
    <t>m</t>
  </si>
  <si>
    <t>853079629</t>
  </si>
  <si>
    <t>58</t>
  </si>
  <si>
    <t>762895000</t>
  </si>
  <si>
    <t>Spojovacie prostriedky pre záklop, stropnice, podbíjanie - klince, svorky</t>
  </si>
  <si>
    <t>-1283457759</t>
  </si>
  <si>
    <t>59</t>
  </si>
  <si>
    <t>60511000000</t>
  </si>
  <si>
    <t>Rezivo SM/JD</t>
  </si>
  <si>
    <t>-599869797</t>
  </si>
  <si>
    <t>764</t>
  </si>
  <si>
    <t>Konštrukcie klampiarske</t>
  </si>
  <si>
    <t>60</t>
  </si>
  <si>
    <t>764352420</t>
  </si>
  <si>
    <t>Žľaby z plechu povr.uprav, pododkvapové polkruhové vr.hakov.čiel</t>
  </si>
  <si>
    <t>489500718</t>
  </si>
  <si>
    <t>61</t>
  </si>
  <si>
    <t>764352810</t>
  </si>
  <si>
    <t>Demontáž žľabov pododkvapových polkruhových rš 330 mm,  -0,00330t</t>
  </si>
  <si>
    <t>261757013</t>
  </si>
  <si>
    <t>62</t>
  </si>
  <si>
    <t>764359412</t>
  </si>
  <si>
    <t>Kotlík kónický z pozinkovaného farbeného PZf plechu, pre rúry s priemerom od 100 do 125 mm</t>
  </si>
  <si>
    <t>-1886424919</t>
  </si>
  <si>
    <t>63</t>
  </si>
  <si>
    <t>764359810</t>
  </si>
  <si>
    <t>Demontáž kotlíka kónického, so sklonom žľabu do 30st.,  -0,00110t</t>
  </si>
  <si>
    <t>-1064338935</t>
  </si>
  <si>
    <t>64</t>
  </si>
  <si>
    <t>764454456</t>
  </si>
  <si>
    <t>Zvodové rúry z  plechu povrch.uprav., kruhové priemer 120 mm vr,kolien.objímok</t>
  </si>
  <si>
    <t>-489056024</t>
  </si>
  <si>
    <t>65</t>
  </si>
  <si>
    <t>764454802</t>
  </si>
  <si>
    <t>Demontáž odpadových rúr kruhových, s priemerom 120 mm,  -0,00285t</t>
  </si>
  <si>
    <t>-140878963</t>
  </si>
  <si>
    <t>66</t>
  </si>
  <si>
    <t>764456855</t>
  </si>
  <si>
    <t>Demontáž odpadového kolena výtokového kruhového, s priemerom 120,150 a 200 mm,  -0,00116t</t>
  </si>
  <si>
    <t>177182040</t>
  </si>
  <si>
    <t>67</t>
  </si>
  <si>
    <t>998764202</t>
  </si>
  <si>
    <t>Presun hmôt pre konštrukcie klampiarske v objektoch výšky nad 6 do 12 m</t>
  </si>
  <si>
    <t>-1455260314</t>
  </si>
  <si>
    <t>766</t>
  </si>
  <si>
    <t>Konštrukcie stolárske</t>
  </si>
  <si>
    <t>68</t>
  </si>
  <si>
    <t>766111820</t>
  </si>
  <si>
    <t>Demontáž drev konštr  -0,01695t</t>
  </si>
  <si>
    <t>2076812853</t>
  </si>
  <si>
    <t>69</t>
  </si>
  <si>
    <t>611610000701</t>
  </si>
  <si>
    <t>D+M drevené dvere masív 800x1970 mm vr.zarubne ,náterov a systemových doplnkov</t>
  </si>
  <si>
    <t>1480559504</t>
  </si>
  <si>
    <t>70</t>
  </si>
  <si>
    <t>611610000708</t>
  </si>
  <si>
    <t>D+M drevené dvere masív 600x1970 mm vr.zarubne ,náterov a systemových doplnkov</t>
  </si>
  <si>
    <t>75840386</t>
  </si>
  <si>
    <t>71</t>
  </si>
  <si>
    <t>611610000709</t>
  </si>
  <si>
    <t>D+M drevené dvere masív 700x1970 mm vr.zarubne ,náterov a systemových doplnkov</t>
  </si>
  <si>
    <t>-1428095875</t>
  </si>
  <si>
    <t>72</t>
  </si>
  <si>
    <t>611610000705</t>
  </si>
  <si>
    <t>D+M vnútorné drevené dvere900x 1970 mm EW EI  vr.zarubne a systemových doplnkov</t>
  </si>
  <si>
    <t>144041736</t>
  </si>
  <si>
    <t>73</t>
  </si>
  <si>
    <t>998766201</t>
  </si>
  <si>
    <t>Presun hmot pre konštrukcie stolárske v objektoch výšky do 6 m</t>
  </si>
  <si>
    <t>392127379</t>
  </si>
  <si>
    <t>776</t>
  </si>
  <si>
    <t>Podlahy povlakové</t>
  </si>
  <si>
    <t>74</t>
  </si>
  <si>
    <t>776990110</t>
  </si>
  <si>
    <t>Penetrovanie podkladu d+m</t>
  </si>
  <si>
    <t>-922680865</t>
  </si>
  <si>
    <t>781</t>
  </si>
  <si>
    <t>Obklady</t>
  </si>
  <si>
    <t>75</t>
  </si>
  <si>
    <t>781445101</t>
  </si>
  <si>
    <t>Montáž obkladov vnútor. stien z obkladačiek kladených do tmelu</t>
  </si>
  <si>
    <t>1289745809</t>
  </si>
  <si>
    <t>76</t>
  </si>
  <si>
    <t>59764000000</t>
  </si>
  <si>
    <t xml:space="preserve">Obkladačky keramické </t>
  </si>
  <si>
    <t>759729506</t>
  </si>
  <si>
    <t>77</t>
  </si>
  <si>
    <t>998781201</t>
  </si>
  <si>
    <t>Presun hmôt pre obklady keramické v objektoch výšky do 6 m</t>
  </si>
  <si>
    <t>1654266167</t>
  </si>
  <si>
    <t>783</t>
  </si>
  <si>
    <t>Nátery</t>
  </si>
  <si>
    <t>78</t>
  </si>
  <si>
    <t>783782203</t>
  </si>
  <si>
    <t xml:space="preserve">Nátery tesárskych konštrukcií povrchová impregnácia </t>
  </si>
  <si>
    <t>-1595238376</t>
  </si>
  <si>
    <t>REKAPITULÁCIA</t>
  </si>
  <si>
    <t>ROZPOČET/ 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</si>
</sst>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3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70" t="s">
        <v>12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72" t="s">
        <v>14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5">
        <f>ROUND(AG94,2)</f>
        <v>0</v>
      </c>
      <c r="AL26" s="176"/>
      <c r="AM26" s="176"/>
      <c r="AN26" s="176"/>
      <c r="AO26" s="17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9" t="s">
        <v>30</v>
      </c>
      <c r="M28" s="169"/>
      <c r="N28" s="169"/>
      <c r="O28" s="169"/>
      <c r="P28" s="169"/>
      <c r="Q28" s="26"/>
      <c r="R28" s="26"/>
      <c r="S28" s="26"/>
      <c r="T28" s="26"/>
      <c r="U28" s="26"/>
      <c r="V28" s="26"/>
      <c r="W28" s="169" t="s">
        <v>31</v>
      </c>
      <c r="X28" s="169"/>
      <c r="Y28" s="169"/>
      <c r="Z28" s="169"/>
      <c r="AA28" s="169"/>
      <c r="AB28" s="169"/>
      <c r="AC28" s="169"/>
      <c r="AD28" s="169"/>
      <c r="AE28" s="169"/>
      <c r="AF28" s="26"/>
      <c r="AG28" s="26"/>
      <c r="AH28" s="26"/>
      <c r="AI28" s="26"/>
      <c r="AJ28" s="26"/>
      <c r="AK28" s="169" t="s">
        <v>32</v>
      </c>
      <c r="AL28" s="169"/>
      <c r="AM28" s="169"/>
      <c r="AN28" s="169"/>
      <c r="AO28" s="169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68">
        <v>0.2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31"/>
    </row>
    <row r="30" spans="1:71" s="3" customFormat="1" ht="14.45" customHeight="1">
      <c r="B30" s="31"/>
      <c r="F30" s="23" t="s">
        <v>35</v>
      </c>
      <c r="L30" s="168">
        <v>0.2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31"/>
    </row>
    <row r="31" spans="1:71" s="3" customFormat="1" ht="14.45" hidden="1" customHeight="1">
      <c r="B31" s="31"/>
      <c r="F31" s="23" t="s">
        <v>36</v>
      </c>
      <c r="L31" s="168">
        <v>0.2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31"/>
    </row>
    <row r="32" spans="1:71" s="3" customFormat="1" ht="14.45" hidden="1" customHeight="1">
      <c r="B32" s="31"/>
      <c r="F32" s="23" t="s">
        <v>37</v>
      </c>
      <c r="L32" s="168">
        <v>0.2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31"/>
    </row>
    <row r="33" spans="1:57" s="3" customFormat="1" ht="14.45" hidden="1" customHeight="1">
      <c r="B33" s="31"/>
      <c r="F33" s="23" t="s">
        <v>38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62" t="s">
        <v>41</v>
      </c>
      <c r="Y35" s="163"/>
      <c r="Z35" s="163"/>
      <c r="AA35" s="163"/>
      <c r="AB35" s="163"/>
      <c r="AC35" s="34"/>
      <c r="AD35" s="34"/>
      <c r="AE35" s="34"/>
      <c r="AF35" s="34"/>
      <c r="AG35" s="34"/>
      <c r="AH35" s="34"/>
      <c r="AI35" s="34"/>
      <c r="AJ35" s="34"/>
      <c r="AK35" s="164">
        <f>SUM(AK26:AK33)</f>
        <v>0</v>
      </c>
      <c r="AL35" s="163"/>
      <c r="AM35" s="163"/>
      <c r="AN35" s="163"/>
      <c r="AO35" s="16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18014u4</v>
      </c>
      <c r="AR84" s="45"/>
    </row>
    <row r="85" spans="1:91" s="5" customFormat="1" ht="36.950000000000003" customHeight="1">
      <c r="B85" s="46"/>
      <c r="C85" s="47" t="s">
        <v>13</v>
      </c>
      <c r="L85" s="187" t="str">
        <f>K6</f>
        <v>Hendrichovce-kaštieľ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9" t="str">
        <f>IF(AN8= "","",AN8)</f>
        <v>14. 3. 2018</v>
      </c>
      <c r="AN87" s="18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90" t="str">
        <f>IF(E17="","",E17)</f>
        <v xml:space="preserve"> </v>
      </c>
      <c r="AN89" s="191"/>
      <c r="AO89" s="191"/>
      <c r="AP89" s="191"/>
      <c r="AQ89" s="26"/>
      <c r="AR89" s="27"/>
      <c r="AS89" s="192" t="s">
        <v>49</v>
      </c>
      <c r="AT89" s="19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0" t="str">
        <f>IF(E20="","",E20)</f>
        <v xml:space="preserve"> </v>
      </c>
      <c r="AN90" s="191"/>
      <c r="AO90" s="191"/>
      <c r="AP90" s="191"/>
      <c r="AQ90" s="26"/>
      <c r="AR90" s="27"/>
      <c r="AS90" s="194"/>
      <c r="AT90" s="19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4"/>
      <c r="AT91" s="19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7" t="s">
        <v>50</v>
      </c>
      <c r="D92" s="178"/>
      <c r="E92" s="178"/>
      <c r="F92" s="178"/>
      <c r="G92" s="178"/>
      <c r="H92" s="54"/>
      <c r="I92" s="179" t="s">
        <v>51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52</v>
      </c>
      <c r="AH92" s="178"/>
      <c r="AI92" s="178"/>
      <c r="AJ92" s="178"/>
      <c r="AK92" s="178"/>
      <c r="AL92" s="178"/>
      <c r="AM92" s="178"/>
      <c r="AN92" s="179" t="s">
        <v>53</v>
      </c>
      <c r="AO92" s="178"/>
      <c r="AP92" s="181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1655.2493199999999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16.5" customHeight="1">
      <c r="A95" s="73" t="s">
        <v>73</v>
      </c>
      <c r="B95" s="74"/>
      <c r="C95" s="75"/>
      <c r="D95" s="184" t="s">
        <v>74</v>
      </c>
      <c r="E95" s="184"/>
      <c r="F95" s="184"/>
      <c r="G95" s="184"/>
      <c r="H95" s="184"/>
      <c r="I95" s="76"/>
      <c r="J95" s="184" t="s">
        <v>75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 SO 01 hlavný objekt'!J30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7" t="s">
        <v>76</v>
      </c>
      <c r="AR95" s="74"/>
      <c r="AS95" s="78">
        <v>0</v>
      </c>
      <c r="AT95" s="79">
        <f>ROUND(SUM(AV95:AW95),2)</f>
        <v>0</v>
      </c>
      <c r="AU95" s="80">
        <f>' SO 01 hlavný objekt'!P131</f>
        <v>1655.2493248899998</v>
      </c>
      <c r="AV95" s="79">
        <f>' SO 01 hlavný objekt'!J33</f>
        <v>0</v>
      </c>
      <c r="AW95" s="79">
        <f>' SO 01 hlavný objekt'!J34</f>
        <v>0</v>
      </c>
      <c r="AX95" s="79">
        <f>' SO 01 hlavný objekt'!J35</f>
        <v>0</v>
      </c>
      <c r="AY95" s="79">
        <f>' SO 01 hlavný objekt'!J36</f>
        <v>0</v>
      </c>
      <c r="AZ95" s="79">
        <f>' SO 01 hlavný objekt'!F33</f>
        <v>0</v>
      </c>
      <c r="BA95" s="79">
        <f>' SO 01 hlavný objekt'!F34</f>
        <v>0</v>
      </c>
      <c r="BB95" s="79">
        <f>' SO 01 hlavný objekt'!F35</f>
        <v>0</v>
      </c>
      <c r="BC95" s="79">
        <f>' SO 01 hlavný objekt'!F36</f>
        <v>0</v>
      </c>
      <c r="BD95" s="81">
        <f>' SO 01 hlavný objekt'!F37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69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8u4 - SO 01 hlavný objekt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25"/>
  <sheetViews>
    <sheetView showGridLines="0" tabSelected="1" topLeftCell="A192" workbookViewId="0">
      <selection activeCell="Y216" sqref="Y21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79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97" t="str">
        <f>'Rekapitulácia stavby'!K6</f>
        <v>Hendrichovce-kaštieľ</v>
      </c>
      <c r="F7" s="198"/>
      <c r="G7" s="198"/>
      <c r="H7" s="198"/>
      <c r="L7" s="17"/>
    </row>
    <row r="8" spans="1:46" s="2" customFormat="1" ht="12" customHeight="1">
      <c r="A8" s="26"/>
      <c r="B8" s="27"/>
      <c r="C8" s="26"/>
      <c r="D8" s="23" t="s">
        <v>80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75</v>
      </c>
      <c r="F9" s="196"/>
      <c r="G9" s="196"/>
      <c r="H9" s="19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0" t="str">
        <f>'Rekapitulácia stavby'!E14</f>
        <v xml:space="preserve"> </v>
      </c>
      <c r="F18" s="170"/>
      <c r="G18" s="170"/>
      <c r="H18" s="170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74" t="s">
        <v>1</v>
      </c>
      <c r="F27" s="174"/>
      <c r="G27" s="174"/>
      <c r="H27" s="174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29</v>
      </c>
      <c r="E30" s="26"/>
      <c r="F30" s="26"/>
      <c r="G30" s="26"/>
      <c r="H30" s="26"/>
      <c r="I30" s="26"/>
      <c r="J30" s="65">
        <f>ROUND(J131,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33</v>
      </c>
      <c r="E33" s="23" t="s">
        <v>34</v>
      </c>
      <c r="F33" s="90">
        <f>ROUND((SUM(BE131:BE224)),  2)</f>
        <v>0</v>
      </c>
      <c r="G33" s="26"/>
      <c r="H33" s="26"/>
      <c r="I33" s="91">
        <v>0.2</v>
      </c>
      <c r="J33" s="90">
        <f>ROUND(((SUM(BE131:BE224))*I33),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0">
        <f>ROUND((SUM(BF131:BF224)),  2)</f>
        <v>0</v>
      </c>
      <c r="G34" s="26"/>
      <c r="H34" s="26"/>
      <c r="I34" s="91">
        <v>0.2</v>
      </c>
      <c r="J34" s="90">
        <f>ROUND(((SUM(BF131:BF224))*I34),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0">
        <f>ROUND((SUM(BG131:BG224)),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0">
        <f>ROUND((SUM(BH131:BH224)),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0">
        <f>ROUND((SUM(BI131:BI224)),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39</v>
      </c>
      <c r="E39" s="54"/>
      <c r="F39" s="54"/>
      <c r="G39" s="94" t="s">
        <v>40</v>
      </c>
      <c r="H39" s="95" t="s">
        <v>41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8" t="s">
        <v>45</v>
      </c>
      <c r="G61" s="39" t="s">
        <v>44</v>
      </c>
      <c r="H61" s="29"/>
      <c r="I61" s="29"/>
      <c r="J61" s="99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8" t="s">
        <v>45</v>
      </c>
      <c r="G76" s="39" t="s">
        <v>44</v>
      </c>
      <c r="H76" s="29"/>
      <c r="I76" s="29"/>
      <c r="J76" s="99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455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 t="str">
        <f>E7</f>
        <v>Hendrichovce-kaštieľ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7" t="str">
        <f>E9</f>
        <v>SO 01 hlavný objekt</v>
      </c>
      <c r="F87" s="196"/>
      <c r="G87" s="196"/>
      <c r="H87" s="19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/>
      <c r="D89" s="26"/>
      <c r="E89" s="26"/>
      <c r="F89" s="21"/>
      <c r="G89" s="26"/>
      <c r="H89" s="26"/>
      <c r="I89" s="23"/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/>
      <c r="D91" s="26"/>
      <c r="E91" s="26"/>
      <c r="F91" s="21"/>
      <c r="G91" s="26"/>
      <c r="H91" s="26"/>
      <c r="I91" s="23"/>
      <c r="J91" s="24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/>
      <c r="D92" s="26"/>
      <c r="E92" s="26"/>
      <c r="F92" s="21"/>
      <c r="G92" s="26"/>
      <c r="H92" s="26"/>
      <c r="I92" s="23"/>
      <c r="J92" s="24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81</v>
      </c>
      <c r="D94" s="92"/>
      <c r="E94" s="92"/>
      <c r="F94" s="92"/>
      <c r="G94" s="92"/>
      <c r="H94" s="92"/>
      <c r="I94" s="92"/>
      <c r="J94" s="101" t="s">
        <v>82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83</v>
      </c>
      <c r="D96" s="26"/>
      <c r="E96" s="26"/>
      <c r="F96" s="26"/>
      <c r="G96" s="26"/>
      <c r="H96" s="26"/>
      <c r="I96" s="26"/>
      <c r="J96" s="65">
        <f>J131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84</v>
      </c>
    </row>
    <row r="97" spans="1:31" s="9" customFormat="1" ht="24.95" customHeight="1">
      <c r="B97" s="103"/>
      <c r="D97" s="104" t="s">
        <v>85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1:31" s="10" customFormat="1" ht="19.899999999999999" customHeight="1">
      <c r="B98" s="107"/>
      <c r="D98" s="108" t="s">
        <v>86</v>
      </c>
      <c r="E98" s="109"/>
      <c r="F98" s="109"/>
      <c r="G98" s="109"/>
      <c r="H98" s="109"/>
      <c r="I98" s="109"/>
      <c r="J98" s="110">
        <f>J133</f>
        <v>0</v>
      </c>
      <c r="L98" s="107"/>
    </row>
    <row r="99" spans="1:31" s="10" customFormat="1" ht="19.899999999999999" customHeight="1">
      <c r="B99" s="107"/>
      <c r="D99" s="108" t="s">
        <v>87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1:31" s="10" customFormat="1" ht="19.899999999999999" customHeight="1">
      <c r="B100" s="107"/>
      <c r="D100" s="108" t="s">
        <v>88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1:31" s="10" customFormat="1" ht="19.899999999999999" customHeight="1">
      <c r="B101" s="107"/>
      <c r="D101" s="108" t="s">
        <v>89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1:31" s="10" customFormat="1" ht="19.899999999999999" customHeight="1">
      <c r="B102" s="107"/>
      <c r="D102" s="108" t="s">
        <v>90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1:31" s="10" customFormat="1" ht="19.899999999999999" customHeight="1">
      <c r="B103" s="107"/>
      <c r="D103" s="108" t="s">
        <v>91</v>
      </c>
      <c r="E103" s="109"/>
      <c r="F103" s="109"/>
      <c r="G103" s="109"/>
      <c r="H103" s="109"/>
      <c r="I103" s="109"/>
      <c r="J103" s="110">
        <f>J166</f>
        <v>0</v>
      </c>
      <c r="L103" s="107"/>
    </row>
    <row r="104" spans="1:31" s="9" customFormat="1" ht="24.95" customHeight="1">
      <c r="B104" s="103"/>
      <c r="D104" s="104" t="s">
        <v>92</v>
      </c>
      <c r="E104" s="105"/>
      <c r="F104" s="105"/>
      <c r="G104" s="105"/>
      <c r="H104" s="105"/>
      <c r="I104" s="105"/>
      <c r="J104" s="106">
        <f>J168</f>
        <v>0</v>
      </c>
      <c r="L104" s="103"/>
    </row>
    <row r="105" spans="1:31" s="10" customFormat="1" ht="19.899999999999999" customHeight="1">
      <c r="B105" s="107"/>
      <c r="D105" s="108" t="s">
        <v>93</v>
      </c>
      <c r="E105" s="109"/>
      <c r="F105" s="109"/>
      <c r="G105" s="109"/>
      <c r="H105" s="109"/>
      <c r="I105" s="109"/>
      <c r="J105" s="110">
        <f>J169</f>
        <v>0</v>
      </c>
      <c r="L105" s="107"/>
    </row>
    <row r="106" spans="1:31" s="10" customFormat="1" ht="19.899999999999999" customHeight="1">
      <c r="B106" s="107"/>
      <c r="D106" s="108" t="s">
        <v>94</v>
      </c>
      <c r="E106" s="109"/>
      <c r="F106" s="109"/>
      <c r="G106" s="109"/>
      <c r="H106" s="109"/>
      <c r="I106" s="109"/>
      <c r="J106" s="110">
        <f>J195</f>
        <v>0</v>
      </c>
      <c r="L106" s="107"/>
    </row>
    <row r="107" spans="1:31" s="10" customFormat="1" ht="19.899999999999999" customHeight="1">
      <c r="B107" s="107"/>
      <c r="D107" s="108" t="s">
        <v>95</v>
      </c>
      <c r="E107" s="109"/>
      <c r="F107" s="109"/>
      <c r="G107" s="109"/>
      <c r="H107" s="109"/>
      <c r="I107" s="109"/>
      <c r="J107" s="110">
        <f>J201</f>
        <v>0</v>
      </c>
      <c r="L107" s="107"/>
    </row>
    <row r="108" spans="1:31" s="10" customFormat="1" ht="19.899999999999999" customHeight="1">
      <c r="B108" s="107"/>
      <c r="D108" s="108" t="s">
        <v>96</v>
      </c>
      <c r="E108" s="109"/>
      <c r="F108" s="109"/>
      <c r="G108" s="109"/>
      <c r="H108" s="109"/>
      <c r="I108" s="109"/>
      <c r="J108" s="110">
        <f>J210</f>
        <v>0</v>
      </c>
      <c r="L108" s="107"/>
    </row>
    <row r="109" spans="1:31" s="10" customFormat="1" ht="19.899999999999999" customHeight="1">
      <c r="B109" s="107"/>
      <c r="D109" s="108" t="s">
        <v>97</v>
      </c>
      <c r="E109" s="109"/>
      <c r="F109" s="109"/>
      <c r="G109" s="109"/>
      <c r="H109" s="109"/>
      <c r="I109" s="109"/>
      <c r="J109" s="110">
        <f>J217</f>
        <v>0</v>
      </c>
      <c r="L109" s="107"/>
    </row>
    <row r="110" spans="1:31" s="10" customFormat="1" ht="19.899999999999999" customHeight="1">
      <c r="B110" s="107"/>
      <c r="D110" s="108" t="s">
        <v>98</v>
      </c>
      <c r="E110" s="109"/>
      <c r="F110" s="109"/>
      <c r="G110" s="109"/>
      <c r="H110" s="109"/>
      <c r="I110" s="109"/>
      <c r="J110" s="110">
        <f>J219</f>
        <v>0</v>
      </c>
      <c r="L110" s="107"/>
    </row>
    <row r="111" spans="1:31" s="10" customFormat="1" ht="19.899999999999999" customHeight="1">
      <c r="B111" s="107"/>
      <c r="D111" s="108" t="s">
        <v>99</v>
      </c>
      <c r="E111" s="109"/>
      <c r="F111" s="109"/>
      <c r="G111" s="109"/>
      <c r="H111" s="109"/>
      <c r="I111" s="109"/>
      <c r="J111" s="110">
        <f>J223</f>
        <v>0</v>
      </c>
      <c r="L111" s="107"/>
    </row>
    <row r="112" spans="1:31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5" customHeight="1">
      <c r="A117" s="26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5" customHeight="1">
      <c r="A118" s="26"/>
      <c r="B118" s="27"/>
      <c r="C118" s="18" t="s">
        <v>456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97" t="str">
        <f>E7</f>
        <v>Hendrichovce-kaštieľ</v>
      </c>
      <c r="F121" s="198"/>
      <c r="G121" s="198"/>
      <c r="H121" s="198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80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187" t="str">
        <f>E9</f>
        <v>SO 01 hlavný objekt</v>
      </c>
      <c r="F123" s="196"/>
      <c r="G123" s="196"/>
      <c r="H123" s="19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/>
      <c r="D125" s="26"/>
      <c r="E125" s="26"/>
      <c r="F125" s="21"/>
      <c r="G125" s="26"/>
      <c r="H125" s="26"/>
      <c r="I125" s="23"/>
      <c r="J125" s="49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/>
      <c r="D127" s="26"/>
      <c r="E127" s="26"/>
      <c r="F127" s="21"/>
      <c r="G127" s="26"/>
      <c r="H127" s="26"/>
      <c r="I127" s="23"/>
      <c r="J127" s="24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/>
      <c r="D128" s="26"/>
      <c r="E128" s="26"/>
      <c r="F128" s="21"/>
      <c r="G128" s="26"/>
      <c r="H128" s="26"/>
      <c r="I128" s="23"/>
      <c r="J128" s="24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11"/>
      <c r="B130" s="112"/>
      <c r="C130" s="113" t="s">
        <v>100</v>
      </c>
      <c r="D130" s="114" t="s">
        <v>54</v>
      </c>
      <c r="E130" s="114" t="s">
        <v>50</v>
      </c>
      <c r="F130" s="114" t="s">
        <v>51</v>
      </c>
      <c r="G130" s="114" t="s">
        <v>101</v>
      </c>
      <c r="H130" s="114" t="s">
        <v>102</v>
      </c>
      <c r="I130" s="114" t="s">
        <v>103</v>
      </c>
      <c r="J130" s="115" t="s">
        <v>82</v>
      </c>
      <c r="K130" s="116" t="s">
        <v>104</v>
      </c>
      <c r="L130" s="117"/>
      <c r="M130" s="56" t="s">
        <v>1</v>
      </c>
      <c r="N130" s="57" t="s">
        <v>33</v>
      </c>
      <c r="O130" s="57" t="s">
        <v>105</v>
      </c>
      <c r="P130" s="57" t="s">
        <v>106</v>
      </c>
      <c r="Q130" s="57" t="s">
        <v>107</v>
      </c>
      <c r="R130" s="57" t="s">
        <v>108</v>
      </c>
      <c r="S130" s="57" t="s">
        <v>109</v>
      </c>
      <c r="T130" s="58" t="s">
        <v>110</v>
      </c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</row>
    <row r="131" spans="1:65" s="2" customFormat="1" ht="22.9" customHeight="1">
      <c r="A131" s="26"/>
      <c r="B131" s="27"/>
      <c r="C131" s="63" t="s">
        <v>83</v>
      </c>
      <c r="D131" s="26"/>
      <c r="E131" s="26"/>
      <c r="F131" s="26"/>
      <c r="G131" s="26"/>
      <c r="H131" s="26"/>
      <c r="I131" s="26"/>
      <c r="J131" s="118"/>
      <c r="K131" s="26"/>
      <c r="L131" s="27"/>
      <c r="M131" s="59"/>
      <c r="N131" s="50"/>
      <c r="O131" s="60"/>
      <c r="P131" s="119">
        <f>P132+P168</f>
        <v>1655.2493248899998</v>
      </c>
      <c r="Q131" s="60"/>
      <c r="R131" s="119">
        <f>R132+R168</f>
        <v>88.229763349999999</v>
      </c>
      <c r="S131" s="60"/>
      <c r="T131" s="120">
        <f>T132+T168</f>
        <v>143.75881249999998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68</v>
      </c>
      <c r="AU131" s="14" t="s">
        <v>84</v>
      </c>
      <c r="BK131" s="121">
        <f>BK132+BK168</f>
        <v>0</v>
      </c>
    </row>
    <row r="132" spans="1:65" s="12" customFormat="1" ht="25.9" customHeight="1">
      <c r="B132" s="122"/>
      <c r="D132" s="123" t="s">
        <v>68</v>
      </c>
      <c r="E132" s="124" t="s">
        <v>111</v>
      </c>
      <c r="F132" s="124" t="s">
        <v>112</v>
      </c>
      <c r="J132" s="125"/>
      <c r="L132" s="122"/>
      <c r="M132" s="126"/>
      <c r="N132" s="127"/>
      <c r="O132" s="127"/>
      <c r="P132" s="128">
        <f>P133+P135+P138+P140+P150+P166</f>
        <v>1368.7743068299999</v>
      </c>
      <c r="Q132" s="127"/>
      <c r="R132" s="128">
        <f>R133+R135+R138+R140+R150+R166</f>
        <v>81.254384569999999</v>
      </c>
      <c r="S132" s="127"/>
      <c r="T132" s="129">
        <f>T133+T135+T138+T140+T150+T166</f>
        <v>142.81381799999997</v>
      </c>
      <c r="AR132" s="123" t="s">
        <v>77</v>
      </c>
      <c r="AT132" s="130" t="s">
        <v>68</v>
      </c>
      <c r="AU132" s="130" t="s">
        <v>69</v>
      </c>
      <c r="AY132" s="123" t="s">
        <v>113</v>
      </c>
      <c r="BK132" s="131">
        <f>BK133+BK135+BK138+BK140+BK150+BK166</f>
        <v>0</v>
      </c>
    </row>
    <row r="133" spans="1:65" s="12" customFormat="1" ht="22.9" customHeight="1">
      <c r="B133" s="122"/>
      <c r="D133" s="123" t="s">
        <v>68</v>
      </c>
      <c r="E133" s="132" t="s">
        <v>77</v>
      </c>
      <c r="F133" s="132" t="s">
        <v>114</v>
      </c>
      <c r="J133" s="133"/>
      <c r="L133" s="122"/>
      <c r="M133" s="126"/>
      <c r="N133" s="127"/>
      <c r="O133" s="127"/>
      <c r="P133" s="128">
        <f>P134</f>
        <v>15.575999999999999</v>
      </c>
      <c r="Q133" s="127"/>
      <c r="R133" s="128">
        <f>R134</f>
        <v>0</v>
      </c>
      <c r="S133" s="127"/>
      <c r="T133" s="129">
        <f>T134</f>
        <v>17.16</v>
      </c>
      <c r="AR133" s="123" t="s">
        <v>77</v>
      </c>
      <c r="AT133" s="130" t="s">
        <v>68</v>
      </c>
      <c r="AU133" s="130" t="s">
        <v>77</v>
      </c>
      <c r="AY133" s="123" t="s">
        <v>113</v>
      </c>
      <c r="BK133" s="131">
        <f>BK134</f>
        <v>0</v>
      </c>
    </row>
    <row r="134" spans="1:65" s="2" customFormat="1" ht="24" customHeight="1">
      <c r="A134" s="26"/>
      <c r="B134" s="134"/>
      <c r="C134" s="135" t="s">
        <v>77</v>
      </c>
      <c r="D134" s="135" t="s">
        <v>115</v>
      </c>
      <c r="E134" s="136" t="s">
        <v>116</v>
      </c>
      <c r="F134" s="137" t="s">
        <v>117</v>
      </c>
      <c r="G134" s="138" t="s">
        <v>118</v>
      </c>
      <c r="H134" s="139">
        <v>66</v>
      </c>
      <c r="I134" s="140"/>
      <c r="J134" s="140"/>
      <c r="K134" s="141"/>
      <c r="L134" s="27"/>
      <c r="M134" s="142" t="s">
        <v>1</v>
      </c>
      <c r="N134" s="143" t="s">
        <v>35</v>
      </c>
      <c r="O134" s="144">
        <v>0.23599999999999999</v>
      </c>
      <c r="P134" s="144">
        <f>O134*H134</f>
        <v>15.575999999999999</v>
      </c>
      <c r="Q134" s="144">
        <v>0</v>
      </c>
      <c r="R134" s="144">
        <f>Q134*H134</f>
        <v>0</v>
      </c>
      <c r="S134" s="144">
        <v>0.26</v>
      </c>
      <c r="T134" s="145">
        <f>S134*H134</f>
        <v>17.16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119</v>
      </c>
      <c r="AT134" s="146" t="s">
        <v>115</v>
      </c>
      <c r="AU134" s="146" t="s">
        <v>120</v>
      </c>
      <c r="AY134" s="14" t="s">
        <v>113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4" t="s">
        <v>120</v>
      </c>
      <c r="BK134" s="147">
        <f>ROUND(I134*H134,2)</f>
        <v>0</v>
      </c>
      <c r="BL134" s="14" t="s">
        <v>119</v>
      </c>
      <c r="BM134" s="146" t="s">
        <v>121</v>
      </c>
    </row>
    <row r="135" spans="1:65" s="12" customFormat="1" ht="22.9" customHeight="1">
      <c r="B135" s="122"/>
      <c r="D135" s="123" t="s">
        <v>68</v>
      </c>
      <c r="E135" s="132" t="s">
        <v>119</v>
      </c>
      <c r="F135" s="132" t="s">
        <v>122</v>
      </c>
      <c r="J135" s="133"/>
      <c r="L135" s="122"/>
      <c r="M135" s="126"/>
      <c r="N135" s="127"/>
      <c r="O135" s="127"/>
      <c r="P135" s="128">
        <f>SUM(P136:P137)</f>
        <v>38.0013498</v>
      </c>
      <c r="Q135" s="127"/>
      <c r="R135" s="128">
        <f>SUM(R136:R137)</f>
        <v>3.30043284</v>
      </c>
      <c r="S135" s="127"/>
      <c r="T135" s="129">
        <f>SUM(T136:T137)</f>
        <v>0</v>
      </c>
      <c r="AR135" s="123" t="s">
        <v>77</v>
      </c>
      <c r="AT135" s="130" t="s">
        <v>68</v>
      </c>
      <c r="AU135" s="130" t="s">
        <v>77</v>
      </c>
      <c r="AY135" s="123" t="s">
        <v>113</v>
      </c>
      <c r="BK135" s="131">
        <f>SUM(BK136:BK137)</f>
        <v>0</v>
      </c>
    </row>
    <row r="136" spans="1:65" s="2" customFormat="1" ht="36" customHeight="1">
      <c r="A136" s="26"/>
      <c r="B136" s="134"/>
      <c r="C136" s="135" t="s">
        <v>120</v>
      </c>
      <c r="D136" s="135" t="s">
        <v>115</v>
      </c>
      <c r="E136" s="136" t="s">
        <v>123</v>
      </c>
      <c r="F136" s="137" t="s">
        <v>124</v>
      </c>
      <c r="G136" s="138" t="s">
        <v>118</v>
      </c>
      <c r="H136" s="139">
        <v>80.683999999999997</v>
      </c>
      <c r="I136" s="140"/>
      <c r="J136" s="140"/>
      <c r="K136" s="141"/>
      <c r="L136" s="27"/>
      <c r="M136" s="142" t="s">
        <v>1</v>
      </c>
      <c r="N136" s="143" t="s">
        <v>35</v>
      </c>
      <c r="O136" s="144">
        <v>0.434</v>
      </c>
      <c r="P136" s="144">
        <f>O136*H136</f>
        <v>35.016855999999997</v>
      </c>
      <c r="Q136" s="144">
        <v>2.7560000000000001E-2</v>
      </c>
      <c r="R136" s="144">
        <f>Q136*H136</f>
        <v>2.22365104</v>
      </c>
      <c r="S136" s="144">
        <v>0</v>
      </c>
      <c r="T136" s="14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119</v>
      </c>
      <c r="AT136" s="146" t="s">
        <v>115</v>
      </c>
      <c r="AU136" s="146" t="s">
        <v>120</v>
      </c>
      <c r="AY136" s="14" t="s">
        <v>113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4" t="s">
        <v>120</v>
      </c>
      <c r="BK136" s="147">
        <f>ROUND(I136*H136,2)</f>
        <v>0</v>
      </c>
      <c r="BL136" s="14" t="s">
        <v>119</v>
      </c>
      <c r="BM136" s="146" t="s">
        <v>125</v>
      </c>
    </row>
    <row r="137" spans="1:65" s="2" customFormat="1" ht="24" customHeight="1">
      <c r="A137" s="26"/>
      <c r="B137" s="134"/>
      <c r="C137" s="135" t="s">
        <v>126</v>
      </c>
      <c r="D137" s="135" t="s">
        <v>115</v>
      </c>
      <c r="E137" s="136" t="s">
        <v>127</v>
      </c>
      <c r="F137" s="137" t="s">
        <v>128</v>
      </c>
      <c r="G137" s="138" t="s">
        <v>129</v>
      </c>
      <c r="H137" s="139">
        <v>0.46</v>
      </c>
      <c r="I137" s="140"/>
      <c r="J137" s="140"/>
      <c r="K137" s="141"/>
      <c r="L137" s="27"/>
      <c r="M137" s="142" t="s">
        <v>1</v>
      </c>
      <c r="N137" s="143" t="s">
        <v>35</v>
      </c>
      <c r="O137" s="144">
        <v>6.4880300000000002</v>
      </c>
      <c r="P137" s="144">
        <f>O137*H137</f>
        <v>2.9844938000000001</v>
      </c>
      <c r="Q137" s="144">
        <v>2.34083</v>
      </c>
      <c r="R137" s="144">
        <f>Q137*H137</f>
        <v>1.0767818</v>
      </c>
      <c r="S137" s="144">
        <v>0</v>
      </c>
      <c r="T137" s="14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119</v>
      </c>
      <c r="AT137" s="146" t="s">
        <v>115</v>
      </c>
      <c r="AU137" s="146" t="s">
        <v>120</v>
      </c>
      <c r="AY137" s="14" t="s">
        <v>113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4" t="s">
        <v>120</v>
      </c>
      <c r="BK137" s="147">
        <f>ROUND(I137*H137,2)</f>
        <v>0</v>
      </c>
      <c r="BL137" s="14" t="s">
        <v>119</v>
      </c>
      <c r="BM137" s="146" t="s">
        <v>130</v>
      </c>
    </row>
    <row r="138" spans="1:65" s="12" customFormat="1" ht="22.9" customHeight="1">
      <c r="B138" s="122"/>
      <c r="D138" s="123" t="s">
        <v>68</v>
      </c>
      <c r="E138" s="132" t="s">
        <v>131</v>
      </c>
      <c r="F138" s="132" t="s">
        <v>132</v>
      </c>
      <c r="J138" s="133"/>
      <c r="L138" s="122"/>
      <c r="M138" s="126"/>
      <c r="N138" s="127"/>
      <c r="O138" s="127"/>
      <c r="P138" s="128">
        <f>P139</f>
        <v>72.561720000000008</v>
      </c>
      <c r="Q138" s="127"/>
      <c r="R138" s="128">
        <f>R139</f>
        <v>7.3920000000000003</v>
      </c>
      <c r="S138" s="127"/>
      <c r="T138" s="129">
        <f>T139</f>
        <v>0</v>
      </c>
      <c r="AR138" s="123" t="s">
        <v>77</v>
      </c>
      <c r="AT138" s="130" t="s">
        <v>68</v>
      </c>
      <c r="AU138" s="130" t="s">
        <v>77</v>
      </c>
      <c r="AY138" s="123" t="s">
        <v>113</v>
      </c>
      <c r="BK138" s="131">
        <f>BK139</f>
        <v>0</v>
      </c>
    </row>
    <row r="139" spans="1:65" s="2" customFormat="1" ht="16.5" customHeight="1">
      <c r="A139" s="26"/>
      <c r="B139" s="134"/>
      <c r="C139" s="135" t="s">
        <v>119</v>
      </c>
      <c r="D139" s="135" t="s">
        <v>115</v>
      </c>
      <c r="E139" s="136" t="s">
        <v>133</v>
      </c>
      <c r="F139" s="137" t="s">
        <v>134</v>
      </c>
      <c r="G139" s="138" t="s">
        <v>118</v>
      </c>
      <c r="H139" s="139">
        <v>66</v>
      </c>
      <c r="I139" s="140"/>
      <c r="J139" s="140"/>
      <c r="K139" s="141"/>
      <c r="L139" s="27"/>
      <c r="M139" s="142" t="s">
        <v>1</v>
      </c>
      <c r="N139" s="143" t="s">
        <v>35</v>
      </c>
      <c r="O139" s="144">
        <v>1.0994200000000001</v>
      </c>
      <c r="P139" s="144">
        <f>O139*H139</f>
        <v>72.561720000000008</v>
      </c>
      <c r="Q139" s="144">
        <v>0.112</v>
      </c>
      <c r="R139" s="144">
        <f>Q139*H139</f>
        <v>7.3920000000000003</v>
      </c>
      <c r="S139" s="144">
        <v>0</v>
      </c>
      <c r="T139" s="14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119</v>
      </c>
      <c r="AT139" s="146" t="s">
        <v>115</v>
      </c>
      <c r="AU139" s="146" t="s">
        <v>120</v>
      </c>
      <c r="AY139" s="14" t="s">
        <v>113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4" t="s">
        <v>120</v>
      </c>
      <c r="BK139" s="147">
        <f>ROUND(I139*H139,2)</f>
        <v>0</v>
      </c>
      <c r="BL139" s="14" t="s">
        <v>119</v>
      </c>
      <c r="BM139" s="146" t="s">
        <v>135</v>
      </c>
    </row>
    <row r="140" spans="1:65" s="12" customFormat="1" ht="22.9" customHeight="1">
      <c r="B140" s="122"/>
      <c r="D140" s="123" t="s">
        <v>68</v>
      </c>
      <c r="E140" s="132" t="s">
        <v>136</v>
      </c>
      <c r="F140" s="132" t="s">
        <v>137</v>
      </c>
      <c r="J140" s="133"/>
      <c r="L140" s="122"/>
      <c r="M140" s="126"/>
      <c r="N140" s="127"/>
      <c r="O140" s="127"/>
      <c r="P140" s="128">
        <f>SUM(P141:P149)</f>
        <v>560.68708755</v>
      </c>
      <c r="Q140" s="127"/>
      <c r="R140" s="128">
        <f>SUM(R141:R149)</f>
        <v>69.920682749999997</v>
      </c>
      <c r="S140" s="127"/>
      <c r="T140" s="129">
        <f>SUM(T141:T149)</f>
        <v>0</v>
      </c>
      <c r="AR140" s="123" t="s">
        <v>77</v>
      </c>
      <c r="AT140" s="130" t="s">
        <v>68</v>
      </c>
      <c r="AU140" s="130" t="s">
        <v>77</v>
      </c>
      <c r="AY140" s="123" t="s">
        <v>113</v>
      </c>
      <c r="BK140" s="131">
        <f>SUM(BK141:BK149)</f>
        <v>0</v>
      </c>
    </row>
    <row r="141" spans="1:65" s="2" customFormat="1" ht="24" customHeight="1">
      <c r="A141" s="26"/>
      <c r="B141" s="134"/>
      <c r="C141" s="135" t="s">
        <v>131</v>
      </c>
      <c r="D141" s="135" t="s">
        <v>115</v>
      </c>
      <c r="E141" s="136" t="s">
        <v>138</v>
      </c>
      <c r="F141" s="137" t="s">
        <v>139</v>
      </c>
      <c r="G141" s="138" t="s">
        <v>118</v>
      </c>
      <c r="H141" s="139">
        <v>179.3</v>
      </c>
      <c r="I141" s="140"/>
      <c r="J141" s="140"/>
      <c r="K141" s="141"/>
      <c r="L141" s="27"/>
      <c r="M141" s="142" t="s">
        <v>1</v>
      </c>
      <c r="N141" s="143" t="s">
        <v>35</v>
      </c>
      <c r="O141" s="144">
        <v>0.65744000000000002</v>
      </c>
      <c r="P141" s="144">
        <f t="shared" ref="P141:P149" si="0">O141*H141</f>
        <v>117.87899200000001</v>
      </c>
      <c r="Q141" s="144">
        <v>0.10707999999999999</v>
      </c>
      <c r="R141" s="144">
        <f t="shared" ref="R141:R149" si="1">Q141*H141</f>
        <v>19.199444</v>
      </c>
      <c r="S141" s="144">
        <v>0</v>
      </c>
      <c r="T141" s="145">
        <f t="shared" ref="T141:T149" si="2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119</v>
      </c>
      <c r="AT141" s="146" t="s">
        <v>115</v>
      </c>
      <c r="AU141" s="146" t="s">
        <v>120</v>
      </c>
      <c r="AY141" s="14" t="s">
        <v>113</v>
      </c>
      <c r="BE141" s="147">
        <f t="shared" ref="BE141:BE149" si="3">IF(N141="základná",J141,0)</f>
        <v>0</v>
      </c>
      <c r="BF141" s="147">
        <f t="shared" ref="BF141:BF149" si="4">IF(N141="znížená",J141,0)</f>
        <v>0</v>
      </c>
      <c r="BG141" s="147">
        <f t="shared" ref="BG141:BG149" si="5">IF(N141="zákl. prenesená",J141,0)</f>
        <v>0</v>
      </c>
      <c r="BH141" s="147">
        <f t="shared" ref="BH141:BH149" si="6">IF(N141="zníž. prenesená",J141,0)</f>
        <v>0</v>
      </c>
      <c r="BI141" s="147">
        <f t="shared" ref="BI141:BI149" si="7">IF(N141="nulová",J141,0)</f>
        <v>0</v>
      </c>
      <c r="BJ141" s="14" t="s">
        <v>120</v>
      </c>
      <c r="BK141" s="147">
        <f t="shared" ref="BK141:BK149" si="8">ROUND(I141*H141,2)</f>
        <v>0</v>
      </c>
      <c r="BL141" s="14" t="s">
        <v>119</v>
      </c>
      <c r="BM141" s="146" t="s">
        <v>140</v>
      </c>
    </row>
    <row r="142" spans="1:65" s="2" customFormat="1" ht="24" customHeight="1">
      <c r="A142" s="26"/>
      <c r="B142" s="134"/>
      <c r="C142" s="135" t="s">
        <v>136</v>
      </c>
      <c r="D142" s="135" t="s">
        <v>115</v>
      </c>
      <c r="E142" s="136" t="s">
        <v>141</v>
      </c>
      <c r="F142" s="137" t="s">
        <v>142</v>
      </c>
      <c r="G142" s="138" t="s">
        <v>118</v>
      </c>
      <c r="H142" s="139">
        <v>205.33</v>
      </c>
      <c r="I142" s="140"/>
      <c r="J142" s="140"/>
      <c r="K142" s="141"/>
      <c r="L142" s="27"/>
      <c r="M142" s="142" t="s">
        <v>1</v>
      </c>
      <c r="N142" s="143" t="s">
        <v>35</v>
      </c>
      <c r="O142" s="144">
        <v>0.80010000000000003</v>
      </c>
      <c r="P142" s="144">
        <f t="shared" si="0"/>
        <v>164.28453300000001</v>
      </c>
      <c r="Q142" s="144">
        <v>5.5320000000000001E-2</v>
      </c>
      <c r="R142" s="144">
        <f t="shared" si="1"/>
        <v>11.3588556</v>
      </c>
      <c r="S142" s="144">
        <v>0</v>
      </c>
      <c r="T142" s="145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119</v>
      </c>
      <c r="AT142" s="146" t="s">
        <v>115</v>
      </c>
      <c r="AU142" s="146" t="s">
        <v>120</v>
      </c>
      <c r="AY142" s="14" t="s">
        <v>113</v>
      </c>
      <c r="BE142" s="147">
        <f t="shared" si="3"/>
        <v>0</v>
      </c>
      <c r="BF142" s="147">
        <f t="shared" si="4"/>
        <v>0</v>
      </c>
      <c r="BG142" s="147">
        <f t="shared" si="5"/>
        <v>0</v>
      </c>
      <c r="BH142" s="147">
        <f t="shared" si="6"/>
        <v>0</v>
      </c>
      <c r="BI142" s="147">
        <f t="shared" si="7"/>
        <v>0</v>
      </c>
      <c r="BJ142" s="14" t="s">
        <v>120</v>
      </c>
      <c r="BK142" s="147">
        <f t="shared" si="8"/>
        <v>0</v>
      </c>
      <c r="BL142" s="14" t="s">
        <v>119</v>
      </c>
      <c r="BM142" s="146" t="s">
        <v>143</v>
      </c>
    </row>
    <row r="143" spans="1:65" s="2" customFormat="1" ht="24" customHeight="1">
      <c r="A143" s="26"/>
      <c r="B143" s="134"/>
      <c r="C143" s="135" t="s">
        <v>144</v>
      </c>
      <c r="D143" s="135" t="s">
        <v>115</v>
      </c>
      <c r="E143" s="136" t="s">
        <v>145</v>
      </c>
      <c r="F143" s="137" t="s">
        <v>146</v>
      </c>
      <c r="G143" s="138" t="s">
        <v>118</v>
      </c>
      <c r="H143" s="139">
        <v>182.48500000000001</v>
      </c>
      <c r="I143" s="140"/>
      <c r="J143" s="140"/>
      <c r="K143" s="141"/>
      <c r="L143" s="27"/>
      <c r="M143" s="142" t="s">
        <v>1</v>
      </c>
      <c r="N143" s="143" t="s">
        <v>35</v>
      </c>
      <c r="O143" s="144">
        <v>0.75136999999999998</v>
      </c>
      <c r="P143" s="144">
        <f t="shared" si="0"/>
        <v>137.11375445000002</v>
      </c>
      <c r="Q143" s="144">
        <v>7.4810000000000001E-2</v>
      </c>
      <c r="R143" s="144">
        <f t="shared" si="1"/>
        <v>13.651702850000001</v>
      </c>
      <c r="S143" s="144">
        <v>0</v>
      </c>
      <c r="T143" s="145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119</v>
      </c>
      <c r="AT143" s="146" t="s">
        <v>115</v>
      </c>
      <c r="AU143" s="146" t="s">
        <v>120</v>
      </c>
      <c r="AY143" s="14" t="s">
        <v>113</v>
      </c>
      <c r="BE143" s="147">
        <f t="shared" si="3"/>
        <v>0</v>
      </c>
      <c r="BF143" s="147">
        <f t="shared" si="4"/>
        <v>0</v>
      </c>
      <c r="BG143" s="147">
        <f t="shared" si="5"/>
        <v>0</v>
      </c>
      <c r="BH143" s="147">
        <f t="shared" si="6"/>
        <v>0</v>
      </c>
      <c r="BI143" s="147">
        <f t="shared" si="7"/>
        <v>0</v>
      </c>
      <c r="BJ143" s="14" t="s">
        <v>120</v>
      </c>
      <c r="BK143" s="147">
        <f t="shared" si="8"/>
        <v>0</v>
      </c>
      <c r="BL143" s="14" t="s">
        <v>119</v>
      </c>
      <c r="BM143" s="146" t="s">
        <v>147</v>
      </c>
    </row>
    <row r="144" spans="1:65" s="2" customFormat="1" ht="24" customHeight="1">
      <c r="A144" s="26"/>
      <c r="B144" s="134"/>
      <c r="C144" s="135" t="s">
        <v>148</v>
      </c>
      <c r="D144" s="135" t="s">
        <v>115</v>
      </c>
      <c r="E144" s="136" t="s">
        <v>149</v>
      </c>
      <c r="F144" s="137" t="s">
        <v>150</v>
      </c>
      <c r="G144" s="138" t="s">
        <v>118</v>
      </c>
      <c r="H144" s="139">
        <v>182.48500000000001</v>
      </c>
      <c r="I144" s="140"/>
      <c r="J144" s="140"/>
      <c r="K144" s="141"/>
      <c r="L144" s="27"/>
      <c r="M144" s="142" t="s">
        <v>1</v>
      </c>
      <c r="N144" s="143" t="s">
        <v>35</v>
      </c>
      <c r="O144" s="144">
        <v>0.31825999999999999</v>
      </c>
      <c r="P144" s="144">
        <f t="shared" si="0"/>
        <v>58.077676100000005</v>
      </c>
      <c r="Q144" s="144">
        <v>6.1399999999999996E-3</v>
      </c>
      <c r="R144" s="144">
        <f t="shared" si="1"/>
        <v>1.1204579000000001</v>
      </c>
      <c r="S144" s="144">
        <v>0</v>
      </c>
      <c r="T144" s="145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119</v>
      </c>
      <c r="AT144" s="146" t="s">
        <v>115</v>
      </c>
      <c r="AU144" s="146" t="s">
        <v>120</v>
      </c>
      <c r="AY144" s="14" t="s">
        <v>113</v>
      </c>
      <c r="BE144" s="147">
        <f t="shared" si="3"/>
        <v>0</v>
      </c>
      <c r="BF144" s="147">
        <f t="shared" si="4"/>
        <v>0</v>
      </c>
      <c r="BG144" s="147">
        <f t="shared" si="5"/>
        <v>0</v>
      </c>
      <c r="BH144" s="147">
        <f t="shared" si="6"/>
        <v>0</v>
      </c>
      <c r="BI144" s="147">
        <f t="shared" si="7"/>
        <v>0</v>
      </c>
      <c r="BJ144" s="14" t="s">
        <v>120</v>
      </c>
      <c r="BK144" s="147">
        <f t="shared" si="8"/>
        <v>0</v>
      </c>
      <c r="BL144" s="14" t="s">
        <v>119</v>
      </c>
      <c r="BM144" s="146" t="s">
        <v>151</v>
      </c>
    </row>
    <row r="145" spans="1:65" s="2" customFormat="1" ht="24" customHeight="1">
      <c r="A145" s="26"/>
      <c r="B145" s="134"/>
      <c r="C145" s="135" t="s">
        <v>152</v>
      </c>
      <c r="D145" s="135" t="s">
        <v>115</v>
      </c>
      <c r="E145" s="136" t="s">
        <v>153</v>
      </c>
      <c r="F145" s="137" t="s">
        <v>154</v>
      </c>
      <c r="G145" s="138" t="s">
        <v>118</v>
      </c>
      <c r="H145" s="139">
        <v>100</v>
      </c>
      <c r="I145" s="140"/>
      <c r="J145" s="140"/>
      <c r="K145" s="141"/>
      <c r="L145" s="27"/>
      <c r="M145" s="142" t="s">
        <v>1</v>
      </c>
      <c r="N145" s="143" t="s">
        <v>35</v>
      </c>
      <c r="O145" s="144">
        <v>0.36599999999999999</v>
      </c>
      <c r="P145" s="144">
        <f t="shared" si="0"/>
        <v>36.6</v>
      </c>
      <c r="Q145" s="144">
        <v>0</v>
      </c>
      <c r="R145" s="144">
        <f t="shared" si="1"/>
        <v>0</v>
      </c>
      <c r="S145" s="144">
        <v>0</v>
      </c>
      <c r="T145" s="145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119</v>
      </c>
      <c r="AT145" s="146" t="s">
        <v>115</v>
      </c>
      <c r="AU145" s="146" t="s">
        <v>120</v>
      </c>
      <c r="AY145" s="14" t="s">
        <v>113</v>
      </c>
      <c r="BE145" s="147">
        <f t="shared" si="3"/>
        <v>0</v>
      </c>
      <c r="BF145" s="147">
        <f t="shared" si="4"/>
        <v>0</v>
      </c>
      <c r="BG145" s="147">
        <f t="shared" si="5"/>
        <v>0</v>
      </c>
      <c r="BH145" s="147">
        <f t="shared" si="6"/>
        <v>0</v>
      </c>
      <c r="BI145" s="147">
        <f t="shared" si="7"/>
        <v>0</v>
      </c>
      <c r="BJ145" s="14" t="s">
        <v>120</v>
      </c>
      <c r="BK145" s="147">
        <f t="shared" si="8"/>
        <v>0</v>
      </c>
      <c r="BL145" s="14" t="s">
        <v>119</v>
      </c>
      <c r="BM145" s="146" t="s">
        <v>155</v>
      </c>
    </row>
    <row r="146" spans="1:65" s="2" customFormat="1" ht="24" customHeight="1">
      <c r="A146" s="26"/>
      <c r="B146" s="134"/>
      <c r="C146" s="135" t="s">
        <v>156</v>
      </c>
      <c r="D146" s="135" t="s">
        <v>115</v>
      </c>
      <c r="E146" s="136" t="s">
        <v>157</v>
      </c>
      <c r="F146" s="137" t="s">
        <v>158</v>
      </c>
      <c r="G146" s="138" t="s">
        <v>129</v>
      </c>
      <c r="H146" s="139">
        <v>9.42</v>
      </c>
      <c r="I146" s="140"/>
      <c r="J146" s="140"/>
      <c r="K146" s="141"/>
      <c r="L146" s="27"/>
      <c r="M146" s="142" t="s">
        <v>1</v>
      </c>
      <c r="N146" s="143" t="s">
        <v>35</v>
      </c>
      <c r="O146" s="144">
        <v>2.5691000000000002</v>
      </c>
      <c r="P146" s="144">
        <f t="shared" si="0"/>
        <v>24.200922000000002</v>
      </c>
      <c r="Q146" s="144">
        <v>2.19407</v>
      </c>
      <c r="R146" s="144">
        <f t="shared" si="1"/>
        <v>20.668139400000001</v>
      </c>
      <c r="S146" s="144">
        <v>0</v>
      </c>
      <c r="T146" s="145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6" t="s">
        <v>119</v>
      </c>
      <c r="AT146" s="146" t="s">
        <v>115</v>
      </c>
      <c r="AU146" s="146" t="s">
        <v>120</v>
      </c>
      <c r="AY146" s="14" t="s">
        <v>113</v>
      </c>
      <c r="BE146" s="147">
        <f t="shared" si="3"/>
        <v>0</v>
      </c>
      <c r="BF146" s="147">
        <f t="shared" si="4"/>
        <v>0</v>
      </c>
      <c r="BG146" s="147">
        <f t="shared" si="5"/>
        <v>0</v>
      </c>
      <c r="BH146" s="147">
        <f t="shared" si="6"/>
        <v>0</v>
      </c>
      <c r="BI146" s="147">
        <f t="shared" si="7"/>
        <v>0</v>
      </c>
      <c r="BJ146" s="14" t="s">
        <v>120</v>
      </c>
      <c r="BK146" s="147">
        <f t="shared" si="8"/>
        <v>0</v>
      </c>
      <c r="BL146" s="14" t="s">
        <v>119</v>
      </c>
      <c r="BM146" s="146" t="s">
        <v>159</v>
      </c>
    </row>
    <row r="147" spans="1:65" s="2" customFormat="1" ht="24" customHeight="1">
      <c r="A147" s="26"/>
      <c r="B147" s="134"/>
      <c r="C147" s="135" t="s">
        <v>160</v>
      </c>
      <c r="D147" s="135" t="s">
        <v>115</v>
      </c>
      <c r="E147" s="136" t="s">
        <v>161</v>
      </c>
      <c r="F147" s="137" t="s">
        <v>162</v>
      </c>
      <c r="G147" s="138" t="s">
        <v>129</v>
      </c>
      <c r="H147" s="139">
        <v>9.42</v>
      </c>
      <c r="I147" s="140"/>
      <c r="J147" s="140"/>
      <c r="K147" s="141"/>
      <c r="L147" s="27"/>
      <c r="M147" s="142" t="s">
        <v>1</v>
      </c>
      <c r="N147" s="143" t="s">
        <v>35</v>
      </c>
      <c r="O147" s="144">
        <v>1.3919999999999999</v>
      </c>
      <c r="P147" s="144">
        <f t="shared" si="0"/>
        <v>13.112639999999999</v>
      </c>
      <c r="Q147" s="144">
        <v>0</v>
      </c>
      <c r="R147" s="144">
        <f t="shared" si="1"/>
        <v>0</v>
      </c>
      <c r="S147" s="144">
        <v>0</v>
      </c>
      <c r="T147" s="145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119</v>
      </c>
      <c r="AT147" s="146" t="s">
        <v>115</v>
      </c>
      <c r="AU147" s="146" t="s">
        <v>120</v>
      </c>
      <c r="AY147" s="14" t="s">
        <v>113</v>
      </c>
      <c r="BE147" s="147">
        <f t="shared" si="3"/>
        <v>0</v>
      </c>
      <c r="BF147" s="147">
        <f t="shared" si="4"/>
        <v>0</v>
      </c>
      <c r="BG147" s="147">
        <f t="shared" si="5"/>
        <v>0</v>
      </c>
      <c r="BH147" s="147">
        <f t="shared" si="6"/>
        <v>0</v>
      </c>
      <c r="BI147" s="147">
        <f t="shared" si="7"/>
        <v>0</v>
      </c>
      <c r="BJ147" s="14" t="s">
        <v>120</v>
      </c>
      <c r="BK147" s="147">
        <f t="shared" si="8"/>
        <v>0</v>
      </c>
      <c r="BL147" s="14" t="s">
        <v>119</v>
      </c>
      <c r="BM147" s="146" t="s">
        <v>163</v>
      </c>
    </row>
    <row r="148" spans="1:65" s="2" customFormat="1" ht="24" customHeight="1">
      <c r="A148" s="26"/>
      <c r="B148" s="134"/>
      <c r="C148" s="135" t="s">
        <v>164</v>
      </c>
      <c r="D148" s="135" t="s">
        <v>115</v>
      </c>
      <c r="E148" s="136" t="s">
        <v>165</v>
      </c>
      <c r="F148" s="137" t="s">
        <v>166</v>
      </c>
      <c r="G148" s="138" t="s">
        <v>129</v>
      </c>
      <c r="H148" s="139">
        <v>9.42</v>
      </c>
      <c r="I148" s="140"/>
      <c r="J148" s="140"/>
      <c r="K148" s="141"/>
      <c r="L148" s="27"/>
      <c r="M148" s="142" t="s">
        <v>1</v>
      </c>
      <c r="N148" s="143" t="s">
        <v>35</v>
      </c>
      <c r="O148" s="144">
        <v>0.42199999999999999</v>
      </c>
      <c r="P148" s="144">
        <f t="shared" si="0"/>
        <v>3.9752399999999999</v>
      </c>
      <c r="Q148" s="144">
        <v>0</v>
      </c>
      <c r="R148" s="144">
        <f t="shared" si="1"/>
        <v>0</v>
      </c>
      <c r="S148" s="144">
        <v>0</v>
      </c>
      <c r="T148" s="145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6" t="s">
        <v>119</v>
      </c>
      <c r="AT148" s="146" t="s">
        <v>115</v>
      </c>
      <c r="AU148" s="146" t="s">
        <v>120</v>
      </c>
      <c r="AY148" s="14" t="s">
        <v>113</v>
      </c>
      <c r="BE148" s="147">
        <f t="shared" si="3"/>
        <v>0</v>
      </c>
      <c r="BF148" s="147">
        <f t="shared" si="4"/>
        <v>0</v>
      </c>
      <c r="BG148" s="147">
        <f t="shared" si="5"/>
        <v>0</v>
      </c>
      <c r="BH148" s="147">
        <f t="shared" si="6"/>
        <v>0</v>
      </c>
      <c r="BI148" s="147">
        <f t="shared" si="7"/>
        <v>0</v>
      </c>
      <c r="BJ148" s="14" t="s">
        <v>120</v>
      </c>
      <c r="BK148" s="147">
        <f t="shared" si="8"/>
        <v>0</v>
      </c>
      <c r="BL148" s="14" t="s">
        <v>119</v>
      </c>
      <c r="BM148" s="146" t="s">
        <v>167</v>
      </c>
    </row>
    <row r="149" spans="1:65" s="2" customFormat="1" ht="16.5" customHeight="1">
      <c r="A149" s="26"/>
      <c r="B149" s="134"/>
      <c r="C149" s="135" t="s">
        <v>168</v>
      </c>
      <c r="D149" s="135" t="s">
        <v>115</v>
      </c>
      <c r="E149" s="136" t="s">
        <v>169</v>
      </c>
      <c r="F149" s="137" t="s">
        <v>170</v>
      </c>
      <c r="G149" s="138" t="s">
        <v>129</v>
      </c>
      <c r="H149" s="139">
        <v>2.29</v>
      </c>
      <c r="I149" s="140"/>
      <c r="J149" s="140"/>
      <c r="K149" s="141"/>
      <c r="L149" s="27"/>
      <c r="M149" s="142" t="s">
        <v>1</v>
      </c>
      <c r="N149" s="143" t="s">
        <v>35</v>
      </c>
      <c r="O149" s="144">
        <v>2.3769999999999998</v>
      </c>
      <c r="P149" s="144">
        <f t="shared" si="0"/>
        <v>5.4433299999999996</v>
      </c>
      <c r="Q149" s="144">
        <v>1.7126999999999999</v>
      </c>
      <c r="R149" s="144">
        <f t="shared" si="1"/>
        <v>3.9220829999999998</v>
      </c>
      <c r="S149" s="144">
        <v>0</v>
      </c>
      <c r="T149" s="145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119</v>
      </c>
      <c r="AT149" s="146" t="s">
        <v>115</v>
      </c>
      <c r="AU149" s="146" t="s">
        <v>120</v>
      </c>
      <c r="AY149" s="14" t="s">
        <v>113</v>
      </c>
      <c r="BE149" s="147">
        <f t="shared" si="3"/>
        <v>0</v>
      </c>
      <c r="BF149" s="147">
        <f t="shared" si="4"/>
        <v>0</v>
      </c>
      <c r="BG149" s="147">
        <f t="shared" si="5"/>
        <v>0</v>
      </c>
      <c r="BH149" s="147">
        <f t="shared" si="6"/>
        <v>0</v>
      </c>
      <c r="BI149" s="147">
        <f t="shared" si="7"/>
        <v>0</v>
      </c>
      <c r="BJ149" s="14" t="s">
        <v>120</v>
      </c>
      <c r="BK149" s="147">
        <f t="shared" si="8"/>
        <v>0</v>
      </c>
      <c r="BL149" s="14" t="s">
        <v>119</v>
      </c>
      <c r="BM149" s="146" t="s">
        <v>171</v>
      </c>
    </row>
    <row r="150" spans="1:65" s="12" customFormat="1" ht="22.9" customHeight="1">
      <c r="B150" s="122"/>
      <c r="D150" s="123" t="s">
        <v>68</v>
      </c>
      <c r="E150" s="132" t="s">
        <v>152</v>
      </c>
      <c r="F150" s="132" t="s">
        <v>172</v>
      </c>
      <c r="J150" s="133"/>
      <c r="L150" s="122"/>
      <c r="M150" s="126"/>
      <c r="N150" s="127"/>
      <c r="O150" s="127"/>
      <c r="P150" s="128">
        <f>SUM(P151:P165)</f>
        <v>481.81954747999998</v>
      </c>
      <c r="Q150" s="127"/>
      <c r="R150" s="128">
        <f>SUM(R151:R165)</f>
        <v>0.64126897999999999</v>
      </c>
      <c r="S150" s="127"/>
      <c r="T150" s="129">
        <f>SUM(T151:T165)</f>
        <v>125.65381799999996</v>
      </c>
      <c r="AR150" s="123" t="s">
        <v>77</v>
      </c>
      <c r="AT150" s="130" t="s">
        <v>68</v>
      </c>
      <c r="AU150" s="130" t="s">
        <v>77</v>
      </c>
      <c r="AY150" s="123" t="s">
        <v>113</v>
      </c>
      <c r="BK150" s="131">
        <f>SUM(BK151:BK165)</f>
        <v>0</v>
      </c>
    </row>
    <row r="151" spans="1:65" s="2" customFormat="1" ht="24" customHeight="1">
      <c r="A151" s="26"/>
      <c r="B151" s="134"/>
      <c r="C151" s="135" t="s">
        <v>173</v>
      </c>
      <c r="D151" s="135" t="s">
        <v>115</v>
      </c>
      <c r="E151" s="136" t="s">
        <v>174</v>
      </c>
      <c r="F151" s="137" t="s">
        <v>175</v>
      </c>
      <c r="G151" s="138" t="s">
        <v>118</v>
      </c>
      <c r="H151" s="139">
        <v>316.89600000000002</v>
      </c>
      <c r="I151" s="140"/>
      <c r="J151" s="140"/>
      <c r="K151" s="141"/>
      <c r="L151" s="27"/>
      <c r="M151" s="142" t="s">
        <v>1</v>
      </c>
      <c r="N151" s="143" t="s">
        <v>35</v>
      </c>
      <c r="O151" s="144">
        <v>0.13827999999999999</v>
      </c>
      <c r="P151" s="144">
        <f t="shared" ref="P151:P165" si="9">O151*H151</f>
        <v>43.82037888</v>
      </c>
      <c r="Q151" s="144">
        <v>1.92E-3</v>
      </c>
      <c r="R151" s="144">
        <f t="shared" ref="R151:R165" si="10">Q151*H151</f>
        <v>0.60844032000000003</v>
      </c>
      <c r="S151" s="144">
        <v>0</v>
      </c>
      <c r="T151" s="145">
        <f t="shared" ref="T151:T165" si="11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119</v>
      </c>
      <c r="AT151" s="146" t="s">
        <v>115</v>
      </c>
      <c r="AU151" s="146" t="s">
        <v>120</v>
      </c>
      <c r="AY151" s="14" t="s">
        <v>113</v>
      </c>
      <c r="BE151" s="147">
        <f t="shared" ref="BE151:BE165" si="12">IF(N151="základná",J151,0)</f>
        <v>0</v>
      </c>
      <c r="BF151" s="147">
        <f t="shared" ref="BF151:BF165" si="13">IF(N151="znížená",J151,0)</f>
        <v>0</v>
      </c>
      <c r="BG151" s="147">
        <f t="shared" ref="BG151:BG165" si="14">IF(N151="zákl. prenesená",J151,0)</f>
        <v>0</v>
      </c>
      <c r="BH151" s="147">
        <f t="shared" ref="BH151:BH165" si="15">IF(N151="zníž. prenesená",J151,0)</f>
        <v>0</v>
      </c>
      <c r="BI151" s="147">
        <f t="shared" ref="BI151:BI165" si="16">IF(N151="nulová",J151,0)</f>
        <v>0</v>
      </c>
      <c r="BJ151" s="14" t="s">
        <v>120</v>
      </c>
      <c r="BK151" s="147">
        <f t="shared" ref="BK151:BK165" si="17">ROUND(I151*H151,2)</f>
        <v>0</v>
      </c>
      <c r="BL151" s="14" t="s">
        <v>119</v>
      </c>
      <c r="BM151" s="146" t="s">
        <v>176</v>
      </c>
    </row>
    <row r="152" spans="1:65" s="2" customFormat="1" ht="24" customHeight="1">
      <c r="A152" s="26"/>
      <c r="B152" s="134"/>
      <c r="C152" s="135" t="s">
        <v>177</v>
      </c>
      <c r="D152" s="135" t="s">
        <v>115</v>
      </c>
      <c r="E152" s="136" t="s">
        <v>178</v>
      </c>
      <c r="F152" s="137" t="s">
        <v>179</v>
      </c>
      <c r="G152" s="138" t="s">
        <v>129</v>
      </c>
      <c r="H152" s="139">
        <v>30</v>
      </c>
      <c r="I152" s="140"/>
      <c r="J152" s="140"/>
      <c r="K152" s="141"/>
      <c r="L152" s="27"/>
      <c r="M152" s="142" t="s">
        <v>1</v>
      </c>
      <c r="N152" s="143" t="s">
        <v>35</v>
      </c>
      <c r="O152" s="144">
        <v>1.744</v>
      </c>
      <c r="P152" s="144">
        <f t="shared" si="9"/>
        <v>52.32</v>
      </c>
      <c r="Q152" s="144">
        <v>0</v>
      </c>
      <c r="R152" s="144">
        <f t="shared" si="10"/>
        <v>0</v>
      </c>
      <c r="S152" s="144">
        <v>2.3849999999999998</v>
      </c>
      <c r="T152" s="145">
        <f t="shared" si="11"/>
        <v>71.55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119</v>
      </c>
      <c r="AT152" s="146" t="s">
        <v>115</v>
      </c>
      <c r="AU152" s="146" t="s">
        <v>120</v>
      </c>
      <c r="AY152" s="14" t="s">
        <v>113</v>
      </c>
      <c r="BE152" s="147">
        <f t="shared" si="12"/>
        <v>0</v>
      </c>
      <c r="BF152" s="147">
        <f t="shared" si="13"/>
        <v>0</v>
      </c>
      <c r="BG152" s="147">
        <f t="shared" si="14"/>
        <v>0</v>
      </c>
      <c r="BH152" s="147">
        <f t="shared" si="15"/>
        <v>0</v>
      </c>
      <c r="BI152" s="147">
        <f t="shared" si="16"/>
        <v>0</v>
      </c>
      <c r="BJ152" s="14" t="s">
        <v>120</v>
      </c>
      <c r="BK152" s="147">
        <f t="shared" si="17"/>
        <v>0</v>
      </c>
      <c r="BL152" s="14" t="s">
        <v>119</v>
      </c>
      <c r="BM152" s="146" t="s">
        <v>180</v>
      </c>
    </row>
    <row r="153" spans="1:65" s="2" customFormat="1" ht="24" customHeight="1">
      <c r="A153" s="26"/>
      <c r="B153" s="134"/>
      <c r="C153" s="135" t="s">
        <v>181</v>
      </c>
      <c r="D153" s="135" t="s">
        <v>115</v>
      </c>
      <c r="E153" s="136" t="s">
        <v>182</v>
      </c>
      <c r="F153" s="137" t="s">
        <v>183</v>
      </c>
      <c r="G153" s="138" t="s">
        <v>118</v>
      </c>
      <c r="H153" s="139">
        <v>21.007000000000001</v>
      </c>
      <c r="I153" s="140"/>
      <c r="J153" s="140"/>
      <c r="K153" s="141"/>
      <c r="L153" s="27"/>
      <c r="M153" s="142" t="s">
        <v>1</v>
      </c>
      <c r="N153" s="143" t="s">
        <v>35</v>
      </c>
      <c r="O153" s="144">
        <v>0.16400000000000001</v>
      </c>
      <c r="P153" s="144">
        <f t="shared" si="9"/>
        <v>3.4451480000000005</v>
      </c>
      <c r="Q153" s="144">
        <v>0</v>
      </c>
      <c r="R153" s="144">
        <f t="shared" si="10"/>
        <v>0</v>
      </c>
      <c r="S153" s="144">
        <v>0.19600000000000001</v>
      </c>
      <c r="T153" s="145">
        <f t="shared" si="11"/>
        <v>4.1173720000000005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119</v>
      </c>
      <c r="AT153" s="146" t="s">
        <v>115</v>
      </c>
      <c r="AU153" s="146" t="s">
        <v>120</v>
      </c>
      <c r="AY153" s="14" t="s">
        <v>113</v>
      </c>
      <c r="BE153" s="147">
        <f t="shared" si="12"/>
        <v>0</v>
      </c>
      <c r="BF153" s="147">
        <f t="shared" si="13"/>
        <v>0</v>
      </c>
      <c r="BG153" s="147">
        <f t="shared" si="14"/>
        <v>0</v>
      </c>
      <c r="BH153" s="147">
        <f t="shared" si="15"/>
        <v>0</v>
      </c>
      <c r="BI153" s="147">
        <f t="shared" si="16"/>
        <v>0</v>
      </c>
      <c r="BJ153" s="14" t="s">
        <v>120</v>
      </c>
      <c r="BK153" s="147">
        <f t="shared" si="17"/>
        <v>0</v>
      </c>
      <c r="BL153" s="14" t="s">
        <v>119</v>
      </c>
      <c r="BM153" s="146" t="s">
        <v>184</v>
      </c>
    </row>
    <row r="154" spans="1:65" s="2" customFormat="1" ht="24" customHeight="1">
      <c r="A154" s="26"/>
      <c r="B154" s="134"/>
      <c r="C154" s="135" t="s">
        <v>185</v>
      </c>
      <c r="D154" s="135" t="s">
        <v>115</v>
      </c>
      <c r="E154" s="136" t="s">
        <v>186</v>
      </c>
      <c r="F154" s="137" t="s">
        <v>187</v>
      </c>
      <c r="G154" s="138" t="s">
        <v>118</v>
      </c>
      <c r="H154" s="139">
        <v>48.997999999999998</v>
      </c>
      <c r="I154" s="140"/>
      <c r="J154" s="140"/>
      <c r="K154" s="141"/>
      <c r="L154" s="27"/>
      <c r="M154" s="142" t="s">
        <v>1</v>
      </c>
      <c r="N154" s="143" t="s">
        <v>35</v>
      </c>
      <c r="O154" s="144">
        <v>0.16400000000000001</v>
      </c>
      <c r="P154" s="144">
        <f t="shared" si="9"/>
        <v>8.0356719999999999</v>
      </c>
      <c r="Q154" s="144">
        <v>6.7000000000000002E-4</v>
      </c>
      <c r="R154" s="144">
        <f t="shared" si="10"/>
        <v>3.2828660000000003E-2</v>
      </c>
      <c r="S154" s="144">
        <v>0.26100000000000001</v>
      </c>
      <c r="T154" s="145">
        <f t="shared" si="11"/>
        <v>12.788478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119</v>
      </c>
      <c r="AT154" s="146" t="s">
        <v>115</v>
      </c>
      <c r="AU154" s="146" t="s">
        <v>120</v>
      </c>
      <c r="AY154" s="14" t="s">
        <v>113</v>
      </c>
      <c r="BE154" s="147">
        <f t="shared" si="12"/>
        <v>0</v>
      </c>
      <c r="BF154" s="147">
        <f t="shared" si="13"/>
        <v>0</v>
      </c>
      <c r="BG154" s="147">
        <f t="shared" si="14"/>
        <v>0</v>
      </c>
      <c r="BH154" s="147">
        <f t="shared" si="15"/>
        <v>0</v>
      </c>
      <c r="BI154" s="147">
        <f t="shared" si="16"/>
        <v>0</v>
      </c>
      <c r="BJ154" s="14" t="s">
        <v>120</v>
      </c>
      <c r="BK154" s="147">
        <f t="shared" si="17"/>
        <v>0</v>
      </c>
      <c r="BL154" s="14" t="s">
        <v>119</v>
      </c>
      <c r="BM154" s="146" t="s">
        <v>188</v>
      </c>
    </row>
    <row r="155" spans="1:65" s="2" customFormat="1" ht="36" customHeight="1">
      <c r="A155" s="26"/>
      <c r="B155" s="134"/>
      <c r="C155" s="135" t="s">
        <v>189</v>
      </c>
      <c r="D155" s="135" t="s">
        <v>115</v>
      </c>
      <c r="E155" s="136" t="s">
        <v>190</v>
      </c>
      <c r="F155" s="137" t="s">
        <v>191</v>
      </c>
      <c r="G155" s="138" t="s">
        <v>129</v>
      </c>
      <c r="H155" s="139">
        <v>2.2599999999999998</v>
      </c>
      <c r="I155" s="140"/>
      <c r="J155" s="140"/>
      <c r="K155" s="141"/>
      <c r="L155" s="27"/>
      <c r="M155" s="142" t="s">
        <v>1</v>
      </c>
      <c r="N155" s="143" t="s">
        <v>35</v>
      </c>
      <c r="O155" s="144">
        <v>6.6262100000000004</v>
      </c>
      <c r="P155" s="144">
        <f t="shared" si="9"/>
        <v>14.9752346</v>
      </c>
      <c r="Q155" s="144">
        <v>0</v>
      </c>
      <c r="R155" s="144">
        <f t="shared" si="10"/>
        <v>0</v>
      </c>
      <c r="S155" s="144">
        <v>2.2000000000000002</v>
      </c>
      <c r="T155" s="145">
        <f t="shared" si="11"/>
        <v>4.9719999999999995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119</v>
      </c>
      <c r="AT155" s="146" t="s">
        <v>115</v>
      </c>
      <c r="AU155" s="146" t="s">
        <v>120</v>
      </c>
      <c r="AY155" s="14" t="s">
        <v>113</v>
      </c>
      <c r="BE155" s="147">
        <f t="shared" si="12"/>
        <v>0</v>
      </c>
      <c r="BF155" s="147">
        <f t="shared" si="13"/>
        <v>0</v>
      </c>
      <c r="BG155" s="147">
        <f t="shared" si="14"/>
        <v>0</v>
      </c>
      <c r="BH155" s="147">
        <f t="shared" si="15"/>
        <v>0</v>
      </c>
      <c r="BI155" s="147">
        <f t="shared" si="16"/>
        <v>0</v>
      </c>
      <c r="BJ155" s="14" t="s">
        <v>120</v>
      </c>
      <c r="BK155" s="147">
        <f t="shared" si="17"/>
        <v>0</v>
      </c>
      <c r="BL155" s="14" t="s">
        <v>119</v>
      </c>
      <c r="BM155" s="146" t="s">
        <v>192</v>
      </c>
    </row>
    <row r="156" spans="1:65" s="2" customFormat="1" ht="24" customHeight="1">
      <c r="A156" s="26"/>
      <c r="B156" s="134"/>
      <c r="C156" s="135" t="s">
        <v>193</v>
      </c>
      <c r="D156" s="135" t="s">
        <v>115</v>
      </c>
      <c r="E156" s="136" t="s">
        <v>194</v>
      </c>
      <c r="F156" s="137" t="s">
        <v>195</v>
      </c>
      <c r="G156" s="138" t="s">
        <v>118</v>
      </c>
      <c r="H156" s="139">
        <v>2.2599999999999998</v>
      </c>
      <c r="I156" s="140"/>
      <c r="J156" s="140"/>
      <c r="K156" s="141"/>
      <c r="L156" s="27"/>
      <c r="M156" s="142" t="s">
        <v>1</v>
      </c>
      <c r="N156" s="143" t="s">
        <v>35</v>
      </c>
      <c r="O156" s="144">
        <v>0.16600000000000001</v>
      </c>
      <c r="P156" s="144">
        <f t="shared" si="9"/>
        <v>0.37515999999999999</v>
      </c>
      <c r="Q156" s="144">
        <v>0</v>
      </c>
      <c r="R156" s="144">
        <f t="shared" si="10"/>
        <v>0</v>
      </c>
      <c r="S156" s="144">
        <v>0.02</v>
      </c>
      <c r="T156" s="145">
        <f t="shared" si="11"/>
        <v>4.5199999999999997E-2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119</v>
      </c>
      <c r="AT156" s="146" t="s">
        <v>115</v>
      </c>
      <c r="AU156" s="146" t="s">
        <v>120</v>
      </c>
      <c r="AY156" s="14" t="s">
        <v>113</v>
      </c>
      <c r="BE156" s="147">
        <f t="shared" si="12"/>
        <v>0</v>
      </c>
      <c r="BF156" s="147">
        <f t="shared" si="13"/>
        <v>0</v>
      </c>
      <c r="BG156" s="147">
        <f t="shared" si="14"/>
        <v>0</v>
      </c>
      <c r="BH156" s="147">
        <f t="shared" si="15"/>
        <v>0</v>
      </c>
      <c r="BI156" s="147">
        <f t="shared" si="16"/>
        <v>0</v>
      </c>
      <c r="BJ156" s="14" t="s">
        <v>120</v>
      </c>
      <c r="BK156" s="147">
        <f t="shared" si="17"/>
        <v>0</v>
      </c>
      <c r="BL156" s="14" t="s">
        <v>119</v>
      </c>
      <c r="BM156" s="146" t="s">
        <v>196</v>
      </c>
    </row>
    <row r="157" spans="1:65" s="2" customFormat="1" ht="24" customHeight="1">
      <c r="A157" s="26"/>
      <c r="B157" s="134"/>
      <c r="C157" s="135" t="s">
        <v>7</v>
      </c>
      <c r="D157" s="135" t="s">
        <v>115</v>
      </c>
      <c r="E157" s="136" t="s">
        <v>197</v>
      </c>
      <c r="F157" s="137" t="s">
        <v>198</v>
      </c>
      <c r="G157" s="138" t="s">
        <v>129</v>
      </c>
      <c r="H157" s="139">
        <v>11.584</v>
      </c>
      <c r="I157" s="140"/>
      <c r="J157" s="140"/>
      <c r="K157" s="141"/>
      <c r="L157" s="27"/>
      <c r="M157" s="142" t="s">
        <v>1</v>
      </c>
      <c r="N157" s="143" t="s">
        <v>35</v>
      </c>
      <c r="O157" s="144">
        <v>1.0409999999999999</v>
      </c>
      <c r="P157" s="144">
        <f t="shared" si="9"/>
        <v>12.058943999999999</v>
      </c>
      <c r="Q157" s="144">
        <v>0</v>
      </c>
      <c r="R157" s="144">
        <f t="shared" si="10"/>
        <v>0</v>
      </c>
      <c r="S157" s="144">
        <v>1.4</v>
      </c>
      <c r="T157" s="145">
        <f t="shared" si="11"/>
        <v>16.217599999999997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119</v>
      </c>
      <c r="AT157" s="146" t="s">
        <v>115</v>
      </c>
      <c r="AU157" s="146" t="s">
        <v>120</v>
      </c>
      <c r="AY157" s="14" t="s">
        <v>113</v>
      </c>
      <c r="BE157" s="147">
        <f t="shared" si="12"/>
        <v>0</v>
      </c>
      <c r="BF157" s="147">
        <f t="shared" si="13"/>
        <v>0</v>
      </c>
      <c r="BG157" s="147">
        <f t="shared" si="14"/>
        <v>0</v>
      </c>
      <c r="BH157" s="147">
        <f t="shared" si="15"/>
        <v>0</v>
      </c>
      <c r="BI157" s="147">
        <f t="shared" si="16"/>
        <v>0</v>
      </c>
      <c r="BJ157" s="14" t="s">
        <v>120</v>
      </c>
      <c r="BK157" s="147">
        <f t="shared" si="17"/>
        <v>0</v>
      </c>
      <c r="BL157" s="14" t="s">
        <v>119</v>
      </c>
      <c r="BM157" s="146" t="s">
        <v>199</v>
      </c>
    </row>
    <row r="158" spans="1:65" s="2" customFormat="1" ht="36" customHeight="1">
      <c r="A158" s="26"/>
      <c r="B158" s="134"/>
      <c r="C158" s="135" t="s">
        <v>200</v>
      </c>
      <c r="D158" s="135" t="s">
        <v>115</v>
      </c>
      <c r="E158" s="136" t="s">
        <v>201</v>
      </c>
      <c r="F158" s="137" t="s">
        <v>202</v>
      </c>
      <c r="G158" s="138" t="s">
        <v>118</v>
      </c>
      <c r="H158" s="139">
        <v>6.05</v>
      </c>
      <c r="I158" s="140"/>
      <c r="J158" s="140"/>
      <c r="K158" s="141"/>
      <c r="L158" s="27"/>
      <c r="M158" s="142" t="s">
        <v>1</v>
      </c>
      <c r="N158" s="143" t="s">
        <v>35</v>
      </c>
      <c r="O158" s="144">
        <v>0.48099999999999998</v>
      </c>
      <c r="P158" s="144">
        <f t="shared" si="9"/>
        <v>2.91005</v>
      </c>
      <c r="Q158" s="144">
        <v>0</v>
      </c>
      <c r="R158" s="144">
        <f t="shared" si="10"/>
        <v>0</v>
      </c>
      <c r="S158" s="144">
        <v>5.7000000000000002E-2</v>
      </c>
      <c r="T158" s="145">
        <f t="shared" si="11"/>
        <v>0.34484999999999999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119</v>
      </c>
      <c r="AT158" s="146" t="s">
        <v>115</v>
      </c>
      <c r="AU158" s="146" t="s">
        <v>120</v>
      </c>
      <c r="AY158" s="14" t="s">
        <v>113</v>
      </c>
      <c r="BE158" s="147">
        <f t="shared" si="12"/>
        <v>0</v>
      </c>
      <c r="BF158" s="147">
        <f t="shared" si="13"/>
        <v>0</v>
      </c>
      <c r="BG158" s="147">
        <f t="shared" si="14"/>
        <v>0</v>
      </c>
      <c r="BH158" s="147">
        <f t="shared" si="15"/>
        <v>0</v>
      </c>
      <c r="BI158" s="147">
        <f t="shared" si="16"/>
        <v>0</v>
      </c>
      <c r="BJ158" s="14" t="s">
        <v>120</v>
      </c>
      <c r="BK158" s="147">
        <f t="shared" si="17"/>
        <v>0</v>
      </c>
      <c r="BL158" s="14" t="s">
        <v>119</v>
      </c>
      <c r="BM158" s="146" t="s">
        <v>203</v>
      </c>
    </row>
    <row r="159" spans="1:65" s="2" customFormat="1" ht="24" customHeight="1">
      <c r="A159" s="26"/>
      <c r="B159" s="134"/>
      <c r="C159" s="135" t="s">
        <v>204</v>
      </c>
      <c r="D159" s="135" t="s">
        <v>115</v>
      </c>
      <c r="E159" s="136" t="s">
        <v>205</v>
      </c>
      <c r="F159" s="137" t="s">
        <v>206</v>
      </c>
      <c r="G159" s="138" t="s">
        <v>118</v>
      </c>
      <c r="H159" s="139">
        <v>3.3610000000000002</v>
      </c>
      <c r="I159" s="140"/>
      <c r="J159" s="140"/>
      <c r="K159" s="141"/>
      <c r="L159" s="27"/>
      <c r="M159" s="142" t="s">
        <v>1</v>
      </c>
      <c r="N159" s="143" t="s">
        <v>35</v>
      </c>
      <c r="O159" s="144">
        <v>1.2</v>
      </c>
      <c r="P159" s="144">
        <f t="shared" si="9"/>
        <v>4.0331999999999999</v>
      </c>
      <c r="Q159" s="144">
        <v>0</v>
      </c>
      <c r="R159" s="144">
        <f t="shared" si="10"/>
        <v>0</v>
      </c>
      <c r="S159" s="144">
        <v>8.7999999999999995E-2</v>
      </c>
      <c r="T159" s="145">
        <f t="shared" si="11"/>
        <v>0.29576799999999998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119</v>
      </c>
      <c r="AT159" s="146" t="s">
        <v>115</v>
      </c>
      <c r="AU159" s="146" t="s">
        <v>120</v>
      </c>
      <c r="AY159" s="14" t="s">
        <v>113</v>
      </c>
      <c r="BE159" s="147">
        <f t="shared" si="12"/>
        <v>0</v>
      </c>
      <c r="BF159" s="147">
        <f t="shared" si="13"/>
        <v>0</v>
      </c>
      <c r="BG159" s="147">
        <f t="shared" si="14"/>
        <v>0</v>
      </c>
      <c r="BH159" s="147">
        <f t="shared" si="15"/>
        <v>0</v>
      </c>
      <c r="BI159" s="147">
        <f t="shared" si="16"/>
        <v>0</v>
      </c>
      <c r="BJ159" s="14" t="s">
        <v>120</v>
      </c>
      <c r="BK159" s="147">
        <f t="shared" si="17"/>
        <v>0</v>
      </c>
      <c r="BL159" s="14" t="s">
        <v>119</v>
      </c>
      <c r="BM159" s="146" t="s">
        <v>207</v>
      </c>
    </row>
    <row r="160" spans="1:65" s="2" customFormat="1" ht="24" customHeight="1">
      <c r="A160" s="26"/>
      <c r="B160" s="134"/>
      <c r="C160" s="135" t="s">
        <v>208</v>
      </c>
      <c r="D160" s="135" t="s">
        <v>115</v>
      </c>
      <c r="E160" s="136" t="s">
        <v>209</v>
      </c>
      <c r="F160" s="137" t="s">
        <v>210</v>
      </c>
      <c r="G160" s="138" t="s">
        <v>129</v>
      </c>
      <c r="H160" s="139">
        <v>2.1909999999999998</v>
      </c>
      <c r="I160" s="140"/>
      <c r="J160" s="140"/>
      <c r="K160" s="141"/>
      <c r="L160" s="27"/>
      <c r="M160" s="142" t="s">
        <v>1</v>
      </c>
      <c r="N160" s="143" t="s">
        <v>35</v>
      </c>
      <c r="O160" s="144">
        <v>6.51</v>
      </c>
      <c r="P160" s="144">
        <f t="shared" si="9"/>
        <v>14.263409999999999</v>
      </c>
      <c r="Q160" s="144">
        <v>0</v>
      </c>
      <c r="R160" s="144">
        <f t="shared" si="10"/>
        <v>0</v>
      </c>
      <c r="S160" s="144">
        <v>2.2999999999999998</v>
      </c>
      <c r="T160" s="145">
        <f t="shared" si="11"/>
        <v>5.039299999999999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119</v>
      </c>
      <c r="AT160" s="146" t="s">
        <v>115</v>
      </c>
      <c r="AU160" s="146" t="s">
        <v>120</v>
      </c>
      <c r="AY160" s="14" t="s">
        <v>113</v>
      </c>
      <c r="BE160" s="147">
        <f t="shared" si="12"/>
        <v>0</v>
      </c>
      <c r="BF160" s="147">
        <f t="shared" si="13"/>
        <v>0</v>
      </c>
      <c r="BG160" s="147">
        <f t="shared" si="14"/>
        <v>0</v>
      </c>
      <c r="BH160" s="147">
        <f t="shared" si="15"/>
        <v>0</v>
      </c>
      <c r="BI160" s="147">
        <f t="shared" si="16"/>
        <v>0</v>
      </c>
      <c r="BJ160" s="14" t="s">
        <v>120</v>
      </c>
      <c r="BK160" s="147">
        <f t="shared" si="17"/>
        <v>0</v>
      </c>
      <c r="BL160" s="14" t="s">
        <v>119</v>
      </c>
      <c r="BM160" s="146" t="s">
        <v>211</v>
      </c>
    </row>
    <row r="161" spans="1:65" s="2" customFormat="1" ht="24" customHeight="1">
      <c r="A161" s="26"/>
      <c r="B161" s="134"/>
      <c r="C161" s="135" t="s">
        <v>212</v>
      </c>
      <c r="D161" s="135" t="s">
        <v>115</v>
      </c>
      <c r="E161" s="136" t="s">
        <v>213</v>
      </c>
      <c r="F161" s="137" t="s">
        <v>214</v>
      </c>
      <c r="G161" s="138" t="s">
        <v>129</v>
      </c>
      <c r="H161" s="139">
        <v>3.6539999999999999</v>
      </c>
      <c r="I161" s="140"/>
      <c r="J161" s="140"/>
      <c r="K161" s="141"/>
      <c r="L161" s="27"/>
      <c r="M161" s="142" t="s">
        <v>1</v>
      </c>
      <c r="N161" s="143" t="s">
        <v>35</v>
      </c>
      <c r="O161" s="144">
        <v>3.6269999999999998</v>
      </c>
      <c r="P161" s="144">
        <f t="shared" si="9"/>
        <v>13.253057999999999</v>
      </c>
      <c r="Q161" s="144">
        <v>0</v>
      </c>
      <c r="R161" s="144">
        <f t="shared" si="10"/>
        <v>0</v>
      </c>
      <c r="S161" s="144">
        <v>1.875</v>
      </c>
      <c r="T161" s="145">
        <f t="shared" si="11"/>
        <v>6.8512500000000003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119</v>
      </c>
      <c r="AT161" s="146" t="s">
        <v>115</v>
      </c>
      <c r="AU161" s="146" t="s">
        <v>120</v>
      </c>
      <c r="AY161" s="14" t="s">
        <v>113</v>
      </c>
      <c r="BE161" s="147">
        <f t="shared" si="12"/>
        <v>0</v>
      </c>
      <c r="BF161" s="147">
        <f t="shared" si="13"/>
        <v>0</v>
      </c>
      <c r="BG161" s="147">
        <f t="shared" si="14"/>
        <v>0</v>
      </c>
      <c r="BH161" s="147">
        <f t="shared" si="15"/>
        <v>0</v>
      </c>
      <c r="BI161" s="147">
        <f t="shared" si="16"/>
        <v>0</v>
      </c>
      <c r="BJ161" s="14" t="s">
        <v>120</v>
      </c>
      <c r="BK161" s="147">
        <f t="shared" si="17"/>
        <v>0</v>
      </c>
      <c r="BL161" s="14" t="s">
        <v>119</v>
      </c>
      <c r="BM161" s="146" t="s">
        <v>215</v>
      </c>
    </row>
    <row r="162" spans="1:65" s="2" customFormat="1" ht="24" customHeight="1">
      <c r="A162" s="26"/>
      <c r="B162" s="134"/>
      <c r="C162" s="135" t="s">
        <v>216</v>
      </c>
      <c r="D162" s="135" t="s">
        <v>115</v>
      </c>
      <c r="E162" s="136" t="s">
        <v>217</v>
      </c>
      <c r="F162" s="137" t="s">
        <v>218</v>
      </c>
      <c r="G162" s="138" t="s">
        <v>219</v>
      </c>
      <c r="H162" s="139">
        <v>88</v>
      </c>
      <c r="I162" s="140"/>
      <c r="J162" s="140"/>
      <c r="K162" s="141"/>
      <c r="L162" s="27"/>
      <c r="M162" s="142" t="s">
        <v>1</v>
      </c>
      <c r="N162" s="143" t="s">
        <v>35</v>
      </c>
      <c r="O162" s="144">
        <v>0.95499999999999996</v>
      </c>
      <c r="P162" s="144">
        <f t="shared" si="9"/>
        <v>84.039999999999992</v>
      </c>
      <c r="Q162" s="144">
        <v>0</v>
      </c>
      <c r="R162" s="144">
        <f t="shared" si="10"/>
        <v>0</v>
      </c>
      <c r="S162" s="144">
        <v>3.9E-2</v>
      </c>
      <c r="T162" s="145">
        <f t="shared" si="11"/>
        <v>3.4319999999999999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119</v>
      </c>
      <c r="AT162" s="146" t="s">
        <v>115</v>
      </c>
      <c r="AU162" s="146" t="s">
        <v>120</v>
      </c>
      <c r="AY162" s="14" t="s">
        <v>113</v>
      </c>
      <c r="BE162" s="147">
        <f t="shared" si="12"/>
        <v>0</v>
      </c>
      <c r="BF162" s="147">
        <f t="shared" si="13"/>
        <v>0</v>
      </c>
      <c r="BG162" s="147">
        <f t="shared" si="14"/>
        <v>0</v>
      </c>
      <c r="BH162" s="147">
        <f t="shared" si="15"/>
        <v>0</v>
      </c>
      <c r="BI162" s="147">
        <f t="shared" si="16"/>
        <v>0</v>
      </c>
      <c r="BJ162" s="14" t="s">
        <v>120</v>
      </c>
      <c r="BK162" s="147">
        <f t="shared" si="17"/>
        <v>0</v>
      </c>
      <c r="BL162" s="14" t="s">
        <v>119</v>
      </c>
      <c r="BM162" s="146" t="s">
        <v>220</v>
      </c>
    </row>
    <row r="163" spans="1:65" s="2" customFormat="1" ht="16.5" customHeight="1">
      <c r="A163" s="26"/>
      <c r="B163" s="134"/>
      <c r="C163" s="135" t="s">
        <v>221</v>
      </c>
      <c r="D163" s="135" t="s">
        <v>115</v>
      </c>
      <c r="E163" s="136" t="s">
        <v>222</v>
      </c>
      <c r="F163" s="137" t="s">
        <v>223</v>
      </c>
      <c r="G163" s="138" t="s">
        <v>224</v>
      </c>
      <c r="H163" s="139">
        <v>143.75899999999999</v>
      </c>
      <c r="I163" s="140"/>
      <c r="J163" s="140"/>
      <c r="K163" s="141"/>
      <c r="L163" s="27"/>
      <c r="M163" s="142" t="s">
        <v>1</v>
      </c>
      <c r="N163" s="143" t="s">
        <v>35</v>
      </c>
      <c r="O163" s="144">
        <v>0.59799999999999998</v>
      </c>
      <c r="P163" s="144">
        <f t="shared" si="9"/>
        <v>85.967881999999989</v>
      </c>
      <c r="Q163" s="144">
        <v>0</v>
      </c>
      <c r="R163" s="144">
        <f t="shared" si="10"/>
        <v>0</v>
      </c>
      <c r="S163" s="144">
        <v>0</v>
      </c>
      <c r="T163" s="145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119</v>
      </c>
      <c r="AT163" s="146" t="s">
        <v>115</v>
      </c>
      <c r="AU163" s="146" t="s">
        <v>120</v>
      </c>
      <c r="AY163" s="14" t="s">
        <v>113</v>
      </c>
      <c r="BE163" s="147">
        <f t="shared" si="12"/>
        <v>0</v>
      </c>
      <c r="BF163" s="147">
        <f t="shared" si="13"/>
        <v>0</v>
      </c>
      <c r="BG163" s="147">
        <f t="shared" si="14"/>
        <v>0</v>
      </c>
      <c r="BH163" s="147">
        <f t="shared" si="15"/>
        <v>0</v>
      </c>
      <c r="BI163" s="147">
        <f t="shared" si="16"/>
        <v>0</v>
      </c>
      <c r="BJ163" s="14" t="s">
        <v>120</v>
      </c>
      <c r="BK163" s="147">
        <f t="shared" si="17"/>
        <v>0</v>
      </c>
      <c r="BL163" s="14" t="s">
        <v>119</v>
      </c>
      <c r="BM163" s="146" t="s">
        <v>225</v>
      </c>
    </row>
    <row r="164" spans="1:65" s="2" customFormat="1" ht="24" customHeight="1">
      <c r="A164" s="26"/>
      <c r="B164" s="134"/>
      <c r="C164" s="135" t="s">
        <v>226</v>
      </c>
      <c r="D164" s="135" t="s">
        <v>115</v>
      </c>
      <c r="E164" s="136" t="s">
        <v>227</v>
      </c>
      <c r="F164" s="137" t="s">
        <v>228</v>
      </c>
      <c r="G164" s="138" t="s">
        <v>224</v>
      </c>
      <c r="H164" s="139">
        <v>143.75899999999999</v>
      </c>
      <c r="I164" s="140"/>
      <c r="J164" s="140"/>
      <c r="K164" s="141"/>
      <c r="L164" s="27"/>
      <c r="M164" s="142" t="s">
        <v>1</v>
      </c>
      <c r="N164" s="143" t="s">
        <v>35</v>
      </c>
      <c r="O164" s="144">
        <v>0.89</v>
      </c>
      <c r="P164" s="144">
        <f t="shared" si="9"/>
        <v>127.94550999999998</v>
      </c>
      <c r="Q164" s="144">
        <v>0</v>
      </c>
      <c r="R164" s="144">
        <f t="shared" si="10"/>
        <v>0</v>
      </c>
      <c r="S164" s="144">
        <v>0</v>
      </c>
      <c r="T164" s="145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119</v>
      </c>
      <c r="AT164" s="146" t="s">
        <v>115</v>
      </c>
      <c r="AU164" s="146" t="s">
        <v>120</v>
      </c>
      <c r="AY164" s="14" t="s">
        <v>113</v>
      </c>
      <c r="BE164" s="147">
        <f t="shared" si="12"/>
        <v>0</v>
      </c>
      <c r="BF164" s="147">
        <f t="shared" si="13"/>
        <v>0</v>
      </c>
      <c r="BG164" s="147">
        <f t="shared" si="14"/>
        <v>0</v>
      </c>
      <c r="BH164" s="147">
        <f t="shared" si="15"/>
        <v>0</v>
      </c>
      <c r="BI164" s="147">
        <f t="shared" si="16"/>
        <v>0</v>
      </c>
      <c r="BJ164" s="14" t="s">
        <v>120</v>
      </c>
      <c r="BK164" s="147">
        <f t="shared" si="17"/>
        <v>0</v>
      </c>
      <c r="BL164" s="14" t="s">
        <v>119</v>
      </c>
      <c r="BM164" s="146" t="s">
        <v>229</v>
      </c>
    </row>
    <row r="165" spans="1:65" s="2" customFormat="1" ht="24" customHeight="1">
      <c r="A165" s="26"/>
      <c r="B165" s="134"/>
      <c r="C165" s="135" t="s">
        <v>230</v>
      </c>
      <c r="D165" s="135" t="s">
        <v>115</v>
      </c>
      <c r="E165" s="136" t="s">
        <v>231</v>
      </c>
      <c r="F165" s="137" t="s">
        <v>232</v>
      </c>
      <c r="G165" s="138" t="s">
        <v>224</v>
      </c>
      <c r="H165" s="139">
        <v>143.75899999999999</v>
      </c>
      <c r="I165" s="140"/>
      <c r="J165" s="140"/>
      <c r="K165" s="141"/>
      <c r="L165" s="27"/>
      <c r="M165" s="142" t="s">
        <v>1</v>
      </c>
      <c r="N165" s="143" t="s">
        <v>35</v>
      </c>
      <c r="O165" s="144">
        <v>0.1</v>
      </c>
      <c r="P165" s="144">
        <f t="shared" si="9"/>
        <v>14.3759</v>
      </c>
      <c r="Q165" s="144">
        <v>0</v>
      </c>
      <c r="R165" s="144">
        <f t="shared" si="10"/>
        <v>0</v>
      </c>
      <c r="S165" s="144">
        <v>0</v>
      </c>
      <c r="T165" s="145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119</v>
      </c>
      <c r="AT165" s="146" t="s">
        <v>115</v>
      </c>
      <c r="AU165" s="146" t="s">
        <v>120</v>
      </c>
      <c r="AY165" s="14" t="s">
        <v>113</v>
      </c>
      <c r="BE165" s="147">
        <f t="shared" si="12"/>
        <v>0</v>
      </c>
      <c r="BF165" s="147">
        <f t="shared" si="13"/>
        <v>0</v>
      </c>
      <c r="BG165" s="147">
        <f t="shared" si="14"/>
        <v>0</v>
      </c>
      <c r="BH165" s="147">
        <f t="shared" si="15"/>
        <v>0</v>
      </c>
      <c r="BI165" s="147">
        <f t="shared" si="16"/>
        <v>0</v>
      </c>
      <c r="BJ165" s="14" t="s">
        <v>120</v>
      </c>
      <c r="BK165" s="147">
        <f t="shared" si="17"/>
        <v>0</v>
      </c>
      <c r="BL165" s="14" t="s">
        <v>119</v>
      </c>
      <c r="BM165" s="146" t="s">
        <v>233</v>
      </c>
    </row>
    <row r="166" spans="1:65" s="12" customFormat="1" ht="22.9" customHeight="1">
      <c r="B166" s="122"/>
      <c r="D166" s="123" t="s">
        <v>68</v>
      </c>
      <c r="E166" s="132" t="s">
        <v>234</v>
      </c>
      <c r="F166" s="132" t="s">
        <v>235</v>
      </c>
      <c r="J166" s="133"/>
      <c r="L166" s="122"/>
      <c r="M166" s="126"/>
      <c r="N166" s="127"/>
      <c r="O166" s="127"/>
      <c r="P166" s="128">
        <f>P167</f>
        <v>200.12860200000003</v>
      </c>
      <c r="Q166" s="127"/>
      <c r="R166" s="128">
        <f>R167</f>
        <v>0</v>
      </c>
      <c r="S166" s="127"/>
      <c r="T166" s="129">
        <f>T167</f>
        <v>0</v>
      </c>
      <c r="AR166" s="123" t="s">
        <v>77</v>
      </c>
      <c r="AT166" s="130" t="s">
        <v>68</v>
      </c>
      <c r="AU166" s="130" t="s">
        <v>77</v>
      </c>
      <c r="AY166" s="123" t="s">
        <v>113</v>
      </c>
      <c r="BK166" s="131">
        <f>BK167</f>
        <v>0</v>
      </c>
    </row>
    <row r="167" spans="1:65" s="2" customFormat="1" ht="24" customHeight="1">
      <c r="A167" s="26"/>
      <c r="B167" s="134"/>
      <c r="C167" s="135" t="s">
        <v>236</v>
      </c>
      <c r="D167" s="135" t="s">
        <v>115</v>
      </c>
      <c r="E167" s="136" t="s">
        <v>237</v>
      </c>
      <c r="F167" s="137" t="s">
        <v>238</v>
      </c>
      <c r="G167" s="138" t="s">
        <v>224</v>
      </c>
      <c r="H167" s="139">
        <v>81.254000000000005</v>
      </c>
      <c r="I167" s="140"/>
      <c r="J167" s="140"/>
      <c r="K167" s="141"/>
      <c r="L167" s="27"/>
      <c r="M167" s="142" t="s">
        <v>1</v>
      </c>
      <c r="N167" s="143" t="s">
        <v>35</v>
      </c>
      <c r="O167" s="144">
        <v>2.4630000000000001</v>
      </c>
      <c r="P167" s="144">
        <f>O167*H167</f>
        <v>200.12860200000003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119</v>
      </c>
      <c r="AT167" s="146" t="s">
        <v>115</v>
      </c>
      <c r="AU167" s="146" t="s">
        <v>120</v>
      </c>
      <c r="AY167" s="14" t="s">
        <v>113</v>
      </c>
      <c r="BE167" s="147">
        <f>IF(N167="základná",J167,0)</f>
        <v>0</v>
      </c>
      <c r="BF167" s="147">
        <f>IF(N167="znížená",J167,0)</f>
        <v>0</v>
      </c>
      <c r="BG167" s="147">
        <f>IF(N167="zákl. prenesená",J167,0)</f>
        <v>0</v>
      </c>
      <c r="BH167" s="147">
        <f>IF(N167="zníž. prenesená",J167,0)</f>
        <v>0</v>
      </c>
      <c r="BI167" s="147">
        <f>IF(N167="nulová",J167,0)</f>
        <v>0</v>
      </c>
      <c r="BJ167" s="14" t="s">
        <v>120</v>
      </c>
      <c r="BK167" s="147">
        <f>ROUND(I167*H167,2)</f>
        <v>0</v>
      </c>
      <c r="BL167" s="14" t="s">
        <v>119</v>
      </c>
      <c r="BM167" s="146" t="s">
        <v>239</v>
      </c>
    </row>
    <row r="168" spans="1:65" s="12" customFormat="1" ht="25.9" customHeight="1">
      <c r="B168" s="122"/>
      <c r="D168" s="123" t="s">
        <v>68</v>
      </c>
      <c r="E168" s="124" t="s">
        <v>240</v>
      </c>
      <c r="F168" s="124" t="s">
        <v>241</v>
      </c>
      <c r="J168" s="125"/>
      <c r="L168" s="122"/>
      <c r="M168" s="126"/>
      <c r="N168" s="127"/>
      <c r="O168" s="127"/>
      <c r="P168" s="128">
        <f>P169+P195+P201+P210+P217+P219+P223</f>
        <v>286.47501805999997</v>
      </c>
      <c r="Q168" s="127"/>
      <c r="R168" s="128">
        <f>R169+R195+R201+R210+R217+R219+R223</f>
        <v>6.9753787800000007</v>
      </c>
      <c r="S168" s="127"/>
      <c r="T168" s="129">
        <f>T169+T195+T201+T210+T217+T219+T223</f>
        <v>0.94499450000000007</v>
      </c>
      <c r="AR168" s="123" t="s">
        <v>120</v>
      </c>
      <c r="AT168" s="130" t="s">
        <v>68</v>
      </c>
      <c r="AU168" s="130" t="s">
        <v>69</v>
      </c>
      <c r="AY168" s="123" t="s">
        <v>113</v>
      </c>
      <c r="BK168" s="131">
        <f>BK169+BK195+BK201+BK210+BK217+BK219+BK223</f>
        <v>0</v>
      </c>
    </row>
    <row r="169" spans="1:65" s="12" customFormat="1" ht="22.9" customHeight="1">
      <c r="B169" s="122"/>
      <c r="D169" s="123" t="s">
        <v>68</v>
      </c>
      <c r="E169" s="132" t="s">
        <v>242</v>
      </c>
      <c r="F169" s="132" t="s">
        <v>243</v>
      </c>
      <c r="J169" s="133"/>
      <c r="L169" s="122"/>
      <c r="M169" s="126"/>
      <c r="N169" s="127"/>
      <c r="O169" s="127"/>
      <c r="P169" s="128">
        <f>SUM(P170:P194)</f>
        <v>35.504779999999997</v>
      </c>
      <c r="Q169" s="127"/>
      <c r="R169" s="128">
        <f>SUM(R170:R194)</f>
        <v>0.40248999999999996</v>
      </c>
      <c r="S169" s="127"/>
      <c r="T169" s="129">
        <f>SUM(T170:T194)</f>
        <v>0</v>
      </c>
      <c r="AR169" s="123" t="s">
        <v>120</v>
      </c>
      <c r="AT169" s="130" t="s">
        <v>68</v>
      </c>
      <c r="AU169" s="130" t="s">
        <v>77</v>
      </c>
      <c r="AY169" s="123" t="s">
        <v>113</v>
      </c>
      <c r="BK169" s="131">
        <f>SUM(BK170:BK194)</f>
        <v>0</v>
      </c>
    </row>
    <row r="170" spans="1:65" s="2" customFormat="1" ht="16.5" customHeight="1">
      <c r="A170" s="26"/>
      <c r="B170" s="134"/>
      <c r="C170" s="135" t="s">
        <v>244</v>
      </c>
      <c r="D170" s="135" t="s">
        <v>115</v>
      </c>
      <c r="E170" s="136" t="s">
        <v>245</v>
      </c>
      <c r="F170" s="137" t="s">
        <v>246</v>
      </c>
      <c r="G170" s="138" t="s">
        <v>219</v>
      </c>
      <c r="H170" s="139">
        <v>7</v>
      </c>
      <c r="I170" s="140"/>
      <c r="J170" s="140"/>
      <c r="K170" s="141"/>
      <c r="L170" s="27"/>
      <c r="M170" s="142" t="s">
        <v>1</v>
      </c>
      <c r="N170" s="143" t="s">
        <v>35</v>
      </c>
      <c r="O170" s="144">
        <v>1.2739799999999999</v>
      </c>
      <c r="P170" s="144">
        <f t="shared" ref="P170:P194" si="18">O170*H170</f>
        <v>8.9178599999999992</v>
      </c>
      <c r="Q170" s="144">
        <v>8.3000000000000001E-4</v>
      </c>
      <c r="R170" s="144">
        <f t="shared" ref="R170:R194" si="19">Q170*H170</f>
        <v>5.8100000000000001E-3</v>
      </c>
      <c r="S170" s="144">
        <v>0</v>
      </c>
      <c r="T170" s="145">
        <f t="shared" ref="T170:T194" si="20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181</v>
      </c>
      <c r="AT170" s="146" t="s">
        <v>115</v>
      </c>
      <c r="AU170" s="146" t="s">
        <v>120</v>
      </c>
      <c r="AY170" s="14" t="s">
        <v>113</v>
      </c>
      <c r="BE170" s="147">
        <f t="shared" ref="BE170:BE194" si="21">IF(N170="základná",J170,0)</f>
        <v>0</v>
      </c>
      <c r="BF170" s="147">
        <f t="shared" ref="BF170:BF194" si="22">IF(N170="znížená",J170,0)</f>
        <v>0</v>
      </c>
      <c r="BG170" s="147">
        <f t="shared" ref="BG170:BG194" si="23">IF(N170="zákl. prenesená",J170,0)</f>
        <v>0</v>
      </c>
      <c r="BH170" s="147">
        <f t="shared" ref="BH170:BH194" si="24">IF(N170="zníž. prenesená",J170,0)</f>
        <v>0</v>
      </c>
      <c r="BI170" s="147">
        <f t="shared" ref="BI170:BI194" si="25">IF(N170="nulová",J170,0)</f>
        <v>0</v>
      </c>
      <c r="BJ170" s="14" t="s">
        <v>120</v>
      </c>
      <c r="BK170" s="147">
        <f t="shared" ref="BK170:BK194" si="26">ROUND(I170*H170,2)</f>
        <v>0</v>
      </c>
      <c r="BL170" s="14" t="s">
        <v>181</v>
      </c>
      <c r="BM170" s="146" t="s">
        <v>247</v>
      </c>
    </row>
    <row r="171" spans="1:65" s="2" customFormat="1" ht="16.5" customHeight="1">
      <c r="A171" s="26"/>
      <c r="B171" s="134"/>
      <c r="C171" s="148" t="s">
        <v>248</v>
      </c>
      <c r="D171" s="148" t="s">
        <v>249</v>
      </c>
      <c r="E171" s="149" t="s">
        <v>250</v>
      </c>
      <c r="F171" s="150" t="s">
        <v>251</v>
      </c>
      <c r="G171" s="151" t="s">
        <v>219</v>
      </c>
      <c r="H171" s="152">
        <v>6</v>
      </c>
      <c r="I171" s="153"/>
      <c r="J171" s="153"/>
      <c r="K171" s="154"/>
      <c r="L171" s="155"/>
      <c r="M171" s="156" t="s">
        <v>1</v>
      </c>
      <c r="N171" s="157" t="s">
        <v>35</v>
      </c>
      <c r="O171" s="144">
        <v>0</v>
      </c>
      <c r="P171" s="144">
        <f t="shared" si="18"/>
        <v>0</v>
      </c>
      <c r="Q171" s="144">
        <v>2.58E-2</v>
      </c>
      <c r="R171" s="144">
        <f t="shared" si="19"/>
        <v>0.15479999999999999</v>
      </c>
      <c r="S171" s="144">
        <v>0</v>
      </c>
      <c r="T171" s="145">
        <f t="shared" si="2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252</v>
      </c>
      <c r="AT171" s="146" t="s">
        <v>249</v>
      </c>
      <c r="AU171" s="146" t="s">
        <v>120</v>
      </c>
      <c r="AY171" s="14" t="s">
        <v>113</v>
      </c>
      <c r="BE171" s="147">
        <f t="shared" si="21"/>
        <v>0</v>
      </c>
      <c r="BF171" s="147">
        <f t="shared" si="22"/>
        <v>0</v>
      </c>
      <c r="BG171" s="147">
        <f t="shared" si="23"/>
        <v>0</v>
      </c>
      <c r="BH171" s="147">
        <f t="shared" si="24"/>
        <v>0</v>
      </c>
      <c r="BI171" s="147">
        <f t="shared" si="25"/>
        <v>0</v>
      </c>
      <c r="BJ171" s="14" t="s">
        <v>120</v>
      </c>
      <c r="BK171" s="147">
        <f t="shared" si="26"/>
        <v>0</v>
      </c>
      <c r="BL171" s="14" t="s">
        <v>181</v>
      </c>
      <c r="BM171" s="146" t="s">
        <v>253</v>
      </c>
    </row>
    <row r="172" spans="1:65" s="2" customFormat="1" ht="16.5" customHeight="1">
      <c r="A172" s="26"/>
      <c r="B172" s="134"/>
      <c r="C172" s="148" t="s">
        <v>252</v>
      </c>
      <c r="D172" s="148" t="s">
        <v>249</v>
      </c>
      <c r="E172" s="149" t="s">
        <v>254</v>
      </c>
      <c r="F172" s="150" t="s">
        <v>255</v>
      </c>
      <c r="G172" s="151" t="s">
        <v>219</v>
      </c>
      <c r="H172" s="152">
        <v>1</v>
      </c>
      <c r="I172" s="153"/>
      <c r="J172" s="153"/>
      <c r="K172" s="154"/>
      <c r="L172" s="155"/>
      <c r="M172" s="156" t="s">
        <v>1</v>
      </c>
      <c r="N172" s="157" t="s">
        <v>35</v>
      </c>
      <c r="O172" s="144">
        <v>0</v>
      </c>
      <c r="P172" s="144">
        <f t="shared" si="18"/>
        <v>0</v>
      </c>
      <c r="Q172" s="144">
        <v>2.58E-2</v>
      </c>
      <c r="R172" s="144">
        <f t="shared" si="19"/>
        <v>2.58E-2</v>
      </c>
      <c r="S172" s="144">
        <v>0</v>
      </c>
      <c r="T172" s="145">
        <f t="shared" si="20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252</v>
      </c>
      <c r="AT172" s="146" t="s">
        <v>249</v>
      </c>
      <c r="AU172" s="146" t="s">
        <v>120</v>
      </c>
      <c r="AY172" s="14" t="s">
        <v>113</v>
      </c>
      <c r="BE172" s="147">
        <f t="shared" si="21"/>
        <v>0</v>
      </c>
      <c r="BF172" s="147">
        <f t="shared" si="22"/>
        <v>0</v>
      </c>
      <c r="BG172" s="147">
        <f t="shared" si="23"/>
        <v>0</v>
      </c>
      <c r="BH172" s="147">
        <f t="shared" si="24"/>
        <v>0</v>
      </c>
      <c r="BI172" s="147">
        <f t="shared" si="25"/>
        <v>0</v>
      </c>
      <c r="BJ172" s="14" t="s">
        <v>120</v>
      </c>
      <c r="BK172" s="147">
        <f t="shared" si="26"/>
        <v>0</v>
      </c>
      <c r="BL172" s="14" t="s">
        <v>181</v>
      </c>
      <c r="BM172" s="146" t="s">
        <v>256</v>
      </c>
    </row>
    <row r="173" spans="1:65" s="2" customFormat="1" ht="16.5" customHeight="1">
      <c r="A173" s="26"/>
      <c r="B173" s="134"/>
      <c r="C173" s="135" t="s">
        <v>257</v>
      </c>
      <c r="D173" s="135" t="s">
        <v>115</v>
      </c>
      <c r="E173" s="136" t="s">
        <v>258</v>
      </c>
      <c r="F173" s="137" t="s">
        <v>259</v>
      </c>
      <c r="G173" s="138" t="s">
        <v>219</v>
      </c>
      <c r="H173" s="139">
        <v>3</v>
      </c>
      <c r="I173" s="140"/>
      <c r="J173" s="140"/>
      <c r="K173" s="141"/>
      <c r="L173" s="27"/>
      <c r="M173" s="142" t="s">
        <v>1</v>
      </c>
      <c r="N173" s="143" t="s">
        <v>35</v>
      </c>
      <c r="O173" s="144">
        <v>0.91703000000000001</v>
      </c>
      <c r="P173" s="144">
        <f t="shared" si="18"/>
        <v>2.75109</v>
      </c>
      <c r="Q173" s="144">
        <v>3.6999999999999999E-4</v>
      </c>
      <c r="R173" s="144">
        <f t="shared" si="19"/>
        <v>1.1099999999999999E-3</v>
      </c>
      <c r="S173" s="144">
        <v>0</v>
      </c>
      <c r="T173" s="145">
        <f t="shared" si="20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181</v>
      </c>
      <c r="AT173" s="146" t="s">
        <v>115</v>
      </c>
      <c r="AU173" s="146" t="s">
        <v>120</v>
      </c>
      <c r="AY173" s="14" t="s">
        <v>113</v>
      </c>
      <c r="BE173" s="147">
        <f t="shared" si="21"/>
        <v>0</v>
      </c>
      <c r="BF173" s="147">
        <f t="shared" si="22"/>
        <v>0</v>
      </c>
      <c r="BG173" s="147">
        <f t="shared" si="23"/>
        <v>0</v>
      </c>
      <c r="BH173" s="147">
        <f t="shared" si="24"/>
        <v>0</v>
      </c>
      <c r="BI173" s="147">
        <f t="shared" si="25"/>
        <v>0</v>
      </c>
      <c r="BJ173" s="14" t="s">
        <v>120</v>
      </c>
      <c r="BK173" s="147">
        <f t="shared" si="26"/>
        <v>0</v>
      </c>
      <c r="BL173" s="14" t="s">
        <v>181</v>
      </c>
      <c r="BM173" s="146" t="s">
        <v>260</v>
      </c>
    </row>
    <row r="174" spans="1:65" s="2" customFormat="1" ht="16.5" customHeight="1">
      <c r="A174" s="26"/>
      <c r="B174" s="134"/>
      <c r="C174" s="148" t="s">
        <v>261</v>
      </c>
      <c r="D174" s="148" t="s">
        <v>249</v>
      </c>
      <c r="E174" s="149" t="s">
        <v>262</v>
      </c>
      <c r="F174" s="150" t="s">
        <v>263</v>
      </c>
      <c r="G174" s="151" t="s">
        <v>219</v>
      </c>
      <c r="H174" s="152">
        <v>3</v>
      </c>
      <c r="I174" s="153"/>
      <c r="J174" s="153"/>
      <c r="K174" s="154"/>
      <c r="L174" s="155"/>
      <c r="M174" s="156" t="s">
        <v>1</v>
      </c>
      <c r="N174" s="157" t="s">
        <v>35</v>
      </c>
      <c r="O174" s="144">
        <v>0</v>
      </c>
      <c r="P174" s="144">
        <f t="shared" si="18"/>
        <v>0</v>
      </c>
      <c r="Q174" s="144">
        <v>1.7000000000000001E-2</v>
      </c>
      <c r="R174" s="144">
        <f t="shared" si="19"/>
        <v>5.1000000000000004E-2</v>
      </c>
      <c r="S174" s="144">
        <v>0</v>
      </c>
      <c r="T174" s="145">
        <f t="shared" si="20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6" t="s">
        <v>252</v>
      </c>
      <c r="AT174" s="146" t="s">
        <v>249</v>
      </c>
      <c r="AU174" s="146" t="s">
        <v>120</v>
      </c>
      <c r="AY174" s="14" t="s">
        <v>113</v>
      </c>
      <c r="BE174" s="147">
        <f t="shared" si="21"/>
        <v>0</v>
      </c>
      <c r="BF174" s="147">
        <f t="shared" si="22"/>
        <v>0</v>
      </c>
      <c r="BG174" s="147">
        <f t="shared" si="23"/>
        <v>0</v>
      </c>
      <c r="BH174" s="147">
        <f t="shared" si="24"/>
        <v>0</v>
      </c>
      <c r="BI174" s="147">
        <f t="shared" si="25"/>
        <v>0</v>
      </c>
      <c r="BJ174" s="14" t="s">
        <v>120</v>
      </c>
      <c r="BK174" s="147">
        <f t="shared" si="26"/>
        <v>0</v>
      </c>
      <c r="BL174" s="14" t="s">
        <v>181</v>
      </c>
      <c r="BM174" s="146" t="s">
        <v>264</v>
      </c>
    </row>
    <row r="175" spans="1:65" s="2" customFormat="1" ht="16.5" customHeight="1">
      <c r="A175" s="26"/>
      <c r="B175" s="134"/>
      <c r="C175" s="135" t="s">
        <v>265</v>
      </c>
      <c r="D175" s="135" t="s">
        <v>115</v>
      </c>
      <c r="E175" s="136" t="s">
        <v>266</v>
      </c>
      <c r="F175" s="137" t="s">
        <v>267</v>
      </c>
      <c r="G175" s="138" t="s">
        <v>219</v>
      </c>
      <c r="H175" s="139">
        <v>7</v>
      </c>
      <c r="I175" s="140"/>
      <c r="J175" s="140"/>
      <c r="K175" s="141"/>
      <c r="L175" s="27"/>
      <c r="M175" s="142" t="s">
        <v>1</v>
      </c>
      <c r="N175" s="143" t="s">
        <v>35</v>
      </c>
      <c r="O175" s="144">
        <v>1.4998499999999999</v>
      </c>
      <c r="P175" s="144">
        <f t="shared" si="18"/>
        <v>10.498949999999999</v>
      </c>
      <c r="Q175" s="144">
        <v>5.6999999999999998E-4</v>
      </c>
      <c r="R175" s="144">
        <f t="shared" si="19"/>
        <v>3.9899999999999996E-3</v>
      </c>
      <c r="S175" s="144">
        <v>0</v>
      </c>
      <c r="T175" s="145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6" t="s">
        <v>181</v>
      </c>
      <c r="AT175" s="146" t="s">
        <v>115</v>
      </c>
      <c r="AU175" s="146" t="s">
        <v>120</v>
      </c>
      <c r="AY175" s="14" t="s">
        <v>113</v>
      </c>
      <c r="BE175" s="147">
        <f t="shared" si="21"/>
        <v>0</v>
      </c>
      <c r="BF175" s="147">
        <f t="shared" si="22"/>
        <v>0</v>
      </c>
      <c r="BG175" s="147">
        <f t="shared" si="23"/>
        <v>0</v>
      </c>
      <c r="BH175" s="147">
        <f t="shared" si="24"/>
        <v>0</v>
      </c>
      <c r="BI175" s="147">
        <f t="shared" si="25"/>
        <v>0</v>
      </c>
      <c r="BJ175" s="14" t="s">
        <v>120</v>
      </c>
      <c r="BK175" s="147">
        <f t="shared" si="26"/>
        <v>0</v>
      </c>
      <c r="BL175" s="14" t="s">
        <v>181</v>
      </c>
      <c r="BM175" s="146" t="s">
        <v>268</v>
      </c>
    </row>
    <row r="176" spans="1:65" s="2" customFormat="1" ht="16.5" customHeight="1">
      <c r="A176" s="26"/>
      <c r="B176" s="134"/>
      <c r="C176" s="148" t="s">
        <v>269</v>
      </c>
      <c r="D176" s="148" t="s">
        <v>249</v>
      </c>
      <c r="E176" s="149" t="s">
        <v>270</v>
      </c>
      <c r="F176" s="150" t="s">
        <v>271</v>
      </c>
      <c r="G176" s="151" t="s">
        <v>219</v>
      </c>
      <c r="H176" s="152">
        <v>6</v>
      </c>
      <c r="I176" s="153"/>
      <c r="J176" s="153"/>
      <c r="K176" s="154"/>
      <c r="L176" s="155"/>
      <c r="M176" s="156" t="s">
        <v>1</v>
      </c>
      <c r="N176" s="157" t="s">
        <v>35</v>
      </c>
      <c r="O176" s="144">
        <v>0</v>
      </c>
      <c r="P176" s="144">
        <f t="shared" si="18"/>
        <v>0</v>
      </c>
      <c r="Q176" s="144">
        <v>1.4999999999999999E-2</v>
      </c>
      <c r="R176" s="144">
        <f t="shared" si="19"/>
        <v>0.09</v>
      </c>
      <c r="S176" s="144">
        <v>0</v>
      </c>
      <c r="T176" s="145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6" t="s">
        <v>252</v>
      </c>
      <c r="AT176" s="146" t="s">
        <v>249</v>
      </c>
      <c r="AU176" s="146" t="s">
        <v>120</v>
      </c>
      <c r="AY176" s="14" t="s">
        <v>113</v>
      </c>
      <c r="BE176" s="147">
        <f t="shared" si="21"/>
        <v>0</v>
      </c>
      <c r="BF176" s="147">
        <f t="shared" si="22"/>
        <v>0</v>
      </c>
      <c r="BG176" s="147">
        <f t="shared" si="23"/>
        <v>0</v>
      </c>
      <c r="BH176" s="147">
        <f t="shared" si="24"/>
        <v>0</v>
      </c>
      <c r="BI176" s="147">
        <f t="shared" si="25"/>
        <v>0</v>
      </c>
      <c r="BJ176" s="14" t="s">
        <v>120</v>
      </c>
      <c r="BK176" s="147">
        <f t="shared" si="26"/>
        <v>0</v>
      </c>
      <c r="BL176" s="14" t="s">
        <v>181</v>
      </c>
      <c r="BM176" s="146" t="s">
        <v>272</v>
      </c>
    </row>
    <row r="177" spans="1:65" s="2" customFormat="1" ht="16.5" customHeight="1">
      <c r="A177" s="26"/>
      <c r="B177" s="134"/>
      <c r="C177" s="148" t="s">
        <v>273</v>
      </c>
      <c r="D177" s="148" t="s">
        <v>249</v>
      </c>
      <c r="E177" s="149" t="s">
        <v>274</v>
      </c>
      <c r="F177" s="150" t="s">
        <v>275</v>
      </c>
      <c r="G177" s="151" t="s">
        <v>219</v>
      </c>
      <c r="H177" s="152">
        <v>1</v>
      </c>
      <c r="I177" s="153"/>
      <c r="J177" s="153"/>
      <c r="K177" s="154"/>
      <c r="L177" s="155"/>
      <c r="M177" s="156" t="s">
        <v>1</v>
      </c>
      <c r="N177" s="157" t="s">
        <v>35</v>
      </c>
      <c r="O177" s="144">
        <v>0</v>
      </c>
      <c r="P177" s="144">
        <f t="shared" si="18"/>
        <v>0</v>
      </c>
      <c r="Q177" s="144">
        <v>1.4999999999999999E-2</v>
      </c>
      <c r="R177" s="144">
        <f t="shared" si="19"/>
        <v>1.4999999999999999E-2</v>
      </c>
      <c r="S177" s="144">
        <v>0</v>
      </c>
      <c r="T177" s="145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6" t="s">
        <v>252</v>
      </c>
      <c r="AT177" s="146" t="s">
        <v>249</v>
      </c>
      <c r="AU177" s="146" t="s">
        <v>120</v>
      </c>
      <c r="AY177" s="14" t="s">
        <v>113</v>
      </c>
      <c r="BE177" s="147">
        <f t="shared" si="21"/>
        <v>0</v>
      </c>
      <c r="BF177" s="147">
        <f t="shared" si="22"/>
        <v>0</v>
      </c>
      <c r="BG177" s="147">
        <f t="shared" si="23"/>
        <v>0</v>
      </c>
      <c r="BH177" s="147">
        <f t="shared" si="24"/>
        <v>0</v>
      </c>
      <c r="BI177" s="147">
        <f t="shared" si="25"/>
        <v>0</v>
      </c>
      <c r="BJ177" s="14" t="s">
        <v>120</v>
      </c>
      <c r="BK177" s="147">
        <f t="shared" si="26"/>
        <v>0</v>
      </c>
      <c r="BL177" s="14" t="s">
        <v>181</v>
      </c>
      <c r="BM177" s="146" t="s">
        <v>276</v>
      </c>
    </row>
    <row r="178" spans="1:65" s="2" customFormat="1" ht="16.5" customHeight="1">
      <c r="A178" s="26"/>
      <c r="B178" s="134"/>
      <c r="C178" s="135" t="s">
        <v>277</v>
      </c>
      <c r="D178" s="135" t="s">
        <v>115</v>
      </c>
      <c r="E178" s="136" t="s">
        <v>278</v>
      </c>
      <c r="F178" s="137" t="s">
        <v>279</v>
      </c>
      <c r="G178" s="138" t="s">
        <v>219</v>
      </c>
      <c r="H178" s="139">
        <v>1</v>
      </c>
      <c r="I178" s="140"/>
      <c r="J178" s="140"/>
      <c r="K178" s="141"/>
      <c r="L178" s="27"/>
      <c r="M178" s="142" t="s">
        <v>1</v>
      </c>
      <c r="N178" s="143" t="s">
        <v>35</v>
      </c>
      <c r="O178" s="144">
        <v>2.29881</v>
      </c>
      <c r="P178" s="144">
        <f t="shared" si="18"/>
        <v>2.29881</v>
      </c>
      <c r="Q178" s="144">
        <v>3.4000000000000002E-4</v>
      </c>
      <c r="R178" s="144">
        <f t="shared" si="19"/>
        <v>3.4000000000000002E-4</v>
      </c>
      <c r="S178" s="144">
        <v>0</v>
      </c>
      <c r="T178" s="145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6" t="s">
        <v>181</v>
      </c>
      <c r="AT178" s="146" t="s">
        <v>115</v>
      </c>
      <c r="AU178" s="146" t="s">
        <v>120</v>
      </c>
      <c r="AY178" s="14" t="s">
        <v>113</v>
      </c>
      <c r="BE178" s="147">
        <f t="shared" si="21"/>
        <v>0</v>
      </c>
      <c r="BF178" s="147">
        <f t="shared" si="22"/>
        <v>0</v>
      </c>
      <c r="BG178" s="147">
        <f t="shared" si="23"/>
        <v>0</v>
      </c>
      <c r="BH178" s="147">
        <f t="shared" si="24"/>
        <v>0</v>
      </c>
      <c r="BI178" s="147">
        <f t="shared" si="25"/>
        <v>0</v>
      </c>
      <c r="BJ178" s="14" t="s">
        <v>120</v>
      </c>
      <c r="BK178" s="147">
        <f t="shared" si="26"/>
        <v>0</v>
      </c>
      <c r="BL178" s="14" t="s">
        <v>181</v>
      </c>
      <c r="BM178" s="146" t="s">
        <v>280</v>
      </c>
    </row>
    <row r="179" spans="1:65" s="2" customFormat="1" ht="16.5" customHeight="1">
      <c r="A179" s="26"/>
      <c r="B179" s="134"/>
      <c r="C179" s="148" t="s">
        <v>281</v>
      </c>
      <c r="D179" s="148" t="s">
        <v>249</v>
      </c>
      <c r="E179" s="149" t="s">
        <v>282</v>
      </c>
      <c r="F179" s="150" t="s">
        <v>283</v>
      </c>
      <c r="G179" s="151" t="s">
        <v>219</v>
      </c>
      <c r="H179" s="152">
        <v>1</v>
      </c>
      <c r="I179" s="153"/>
      <c r="J179" s="153"/>
      <c r="K179" s="154"/>
      <c r="L179" s="155"/>
      <c r="M179" s="156" t="s">
        <v>1</v>
      </c>
      <c r="N179" s="157" t="s">
        <v>35</v>
      </c>
      <c r="O179" s="144">
        <v>0</v>
      </c>
      <c r="P179" s="144">
        <f t="shared" si="18"/>
        <v>0</v>
      </c>
      <c r="Q179" s="144">
        <v>0.01</v>
      </c>
      <c r="R179" s="144">
        <f t="shared" si="19"/>
        <v>0.01</v>
      </c>
      <c r="S179" s="144">
        <v>0</v>
      </c>
      <c r="T179" s="145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6" t="s">
        <v>252</v>
      </c>
      <c r="AT179" s="146" t="s">
        <v>249</v>
      </c>
      <c r="AU179" s="146" t="s">
        <v>120</v>
      </c>
      <c r="AY179" s="14" t="s">
        <v>113</v>
      </c>
      <c r="BE179" s="147">
        <f t="shared" si="21"/>
        <v>0</v>
      </c>
      <c r="BF179" s="147">
        <f t="shared" si="22"/>
        <v>0</v>
      </c>
      <c r="BG179" s="147">
        <f t="shared" si="23"/>
        <v>0</v>
      </c>
      <c r="BH179" s="147">
        <f t="shared" si="24"/>
        <v>0</v>
      </c>
      <c r="BI179" s="147">
        <f t="shared" si="25"/>
        <v>0</v>
      </c>
      <c r="BJ179" s="14" t="s">
        <v>120</v>
      </c>
      <c r="BK179" s="147">
        <f t="shared" si="26"/>
        <v>0</v>
      </c>
      <c r="BL179" s="14" t="s">
        <v>181</v>
      </c>
      <c r="BM179" s="146" t="s">
        <v>284</v>
      </c>
    </row>
    <row r="180" spans="1:65" s="2" customFormat="1" ht="16.5" customHeight="1">
      <c r="A180" s="26"/>
      <c r="B180" s="134"/>
      <c r="C180" s="135" t="s">
        <v>285</v>
      </c>
      <c r="D180" s="135" t="s">
        <v>115</v>
      </c>
      <c r="E180" s="136" t="s">
        <v>286</v>
      </c>
      <c r="F180" s="137" t="s">
        <v>287</v>
      </c>
      <c r="G180" s="138" t="s">
        <v>219</v>
      </c>
      <c r="H180" s="139">
        <v>4</v>
      </c>
      <c r="I180" s="140"/>
      <c r="J180" s="140"/>
      <c r="K180" s="141"/>
      <c r="L180" s="27"/>
      <c r="M180" s="142" t="s">
        <v>1</v>
      </c>
      <c r="N180" s="143" t="s">
        <v>35</v>
      </c>
      <c r="O180" s="144">
        <v>0.35106999999999999</v>
      </c>
      <c r="P180" s="144">
        <f t="shared" si="18"/>
        <v>1.40428</v>
      </c>
      <c r="Q180" s="144">
        <v>0</v>
      </c>
      <c r="R180" s="144">
        <f t="shared" si="19"/>
        <v>0</v>
      </c>
      <c r="S180" s="144">
        <v>0</v>
      </c>
      <c r="T180" s="145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6" t="s">
        <v>181</v>
      </c>
      <c r="AT180" s="146" t="s">
        <v>115</v>
      </c>
      <c r="AU180" s="146" t="s">
        <v>120</v>
      </c>
      <c r="AY180" s="14" t="s">
        <v>113</v>
      </c>
      <c r="BE180" s="147">
        <f t="shared" si="21"/>
        <v>0</v>
      </c>
      <c r="BF180" s="147">
        <f t="shared" si="22"/>
        <v>0</v>
      </c>
      <c r="BG180" s="147">
        <f t="shared" si="23"/>
        <v>0</v>
      </c>
      <c r="BH180" s="147">
        <f t="shared" si="24"/>
        <v>0</v>
      </c>
      <c r="BI180" s="147">
        <f t="shared" si="25"/>
        <v>0</v>
      </c>
      <c r="BJ180" s="14" t="s">
        <v>120</v>
      </c>
      <c r="BK180" s="147">
        <f t="shared" si="26"/>
        <v>0</v>
      </c>
      <c r="BL180" s="14" t="s">
        <v>181</v>
      </c>
      <c r="BM180" s="146" t="s">
        <v>288</v>
      </c>
    </row>
    <row r="181" spans="1:65" s="2" customFormat="1" ht="16.5" customHeight="1">
      <c r="A181" s="26"/>
      <c r="B181" s="134"/>
      <c r="C181" s="148" t="s">
        <v>289</v>
      </c>
      <c r="D181" s="148" t="s">
        <v>249</v>
      </c>
      <c r="E181" s="149" t="s">
        <v>290</v>
      </c>
      <c r="F181" s="150" t="s">
        <v>291</v>
      </c>
      <c r="G181" s="151" t="s">
        <v>219</v>
      </c>
      <c r="H181" s="152">
        <v>2</v>
      </c>
      <c r="I181" s="153"/>
      <c r="J181" s="153"/>
      <c r="K181" s="154"/>
      <c r="L181" s="155"/>
      <c r="M181" s="156" t="s">
        <v>1</v>
      </c>
      <c r="N181" s="157" t="s">
        <v>35</v>
      </c>
      <c r="O181" s="144">
        <v>0</v>
      </c>
      <c r="P181" s="144">
        <f t="shared" si="18"/>
        <v>0</v>
      </c>
      <c r="Q181" s="144">
        <v>4.0999999999999999E-4</v>
      </c>
      <c r="R181" s="144">
        <f t="shared" si="19"/>
        <v>8.1999999999999998E-4</v>
      </c>
      <c r="S181" s="144">
        <v>0</v>
      </c>
      <c r="T181" s="145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252</v>
      </c>
      <c r="AT181" s="146" t="s">
        <v>249</v>
      </c>
      <c r="AU181" s="146" t="s">
        <v>120</v>
      </c>
      <c r="AY181" s="14" t="s">
        <v>113</v>
      </c>
      <c r="BE181" s="147">
        <f t="shared" si="21"/>
        <v>0</v>
      </c>
      <c r="BF181" s="147">
        <f t="shared" si="22"/>
        <v>0</v>
      </c>
      <c r="BG181" s="147">
        <f t="shared" si="23"/>
        <v>0</v>
      </c>
      <c r="BH181" s="147">
        <f t="shared" si="24"/>
        <v>0</v>
      </c>
      <c r="BI181" s="147">
        <f t="shared" si="25"/>
        <v>0</v>
      </c>
      <c r="BJ181" s="14" t="s">
        <v>120</v>
      </c>
      <c r="BK181" s="147">
        <f t="shared" si="26"/>
        <v>0</v>
      </c>
      <c r="BL181" s="14" t="s">
        <v>181</v>
      </c>
      <c r="BM181" s="146" t="s">
        <v>292</v>
      </c>
    </row>
    <row r="182" spans="1:65" s="2" customFormat="1" ht="16.5" customHeight="1">
      <c r="A182" s="26"/>
      <c r="B182" s="134"/>
      <c r="C182" s="148" t="s">
        <v>293</v>
      </c>
      <c r="D182" s="148" t="s">
        <v>249</v>
      </c>
      <c r="E182" s="149" t="s">
        <v>294</v>
      </c>
      <c r="F182" s="150" t="s">
        <v>295</v>
      </c>
      <c r="G182" s="151" t="s">
        <v>219</v>
      </c>
      <c r="H182" s="152">
        <v>2</v>
      </c>
      <c r="I182" s="153"/>
      <c r="J182" s="153"/>
      <c r="K182" s="154"/>
      <c r="L182" s="155"/>
      <c r="M182" s="156" t="s">
        <v>1</v>
      </c>
      <c r="N182" s="157" t="s">
        <v>35</v>
      </c>
      <c r="O182" s="144">
        <v>0</v>
      </c>
      <c r="P182" s="144">
        <f t="shared" si="18"/>
        <v>0</v>
      </c>
      <c r="Q182" s="144">
        <v>4.0999999999999999E-4</v>
      </c>
      <c r="R182" s="144">
        <f t="shared" si="19"/>
        <v>8.1999999999999998E-4</v>
      </c>
      <c r="S182" s="144">
        <v>0</v>
      </c>
      <c r="T182" s="145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252</v>
      </c>
      <c r="AT182" s="146" t="s">
        <v>249</v>
      </c>
      <c r="AU182" s="146" t="s">
        <v>120</v>
      </c>
      <c r="AY182" s="14" t="s">
        <v>113</v>
      </c>
      <c r="BE182" s="147">
        <f t="shared" si="21"/>
        <v>0</v>
      </c>
      <c r="BF182" s="147">
        <f t="shared" si="22"/>
        <v>0</v>
      </c>
      <c r="BG182" s="147">
        <f t="shared" si="23"/>
        <v>0</v>
      </c>
      <c r="BH182" s="147">
        <f t="shared" si="24"/>
        <v>0</v>
      </c>
      <c r="BI182" s="147">
        <f t="shared" si="25"/>
        <v>0</v>
      </c>
      <c r="BJ182" s="14" t="s">
        <v>120</v>
      </c>
      <c r="BK182" s="147">
        <f t="shared" si="26"/>
        <v>0</v>
      </c>
      <c r="BL182" s="14" t="s">
        <v>181</v>
      </c>
      <c r="BM182" s="146" t="s">
        <v>296</v>
      </c>
    </row>
    <row r="183" spans="1:65" s="2" customFormat="1" ht="16.5" customHeight="1">
      <c r="A183" s="26"/>
      <c r="B183" s="134"/>
      <c r="C183" s="135" t="s">
        <v>297</v>
      </c>
      <c r="D183" s="135" t="s">
        <v>115</v>
      </c>
      <c r="E183" s="136" t="s">
        <v>298</v>
      </c>
      <c r="F183" s="137" t="s">
        <v>299</v>
      </c>
      <c r="G183" s="138" t="s">
        <v>219</v>
      </c>
      <c r="H183" s="139">
        <v>1</v>
      </c>
      <c r="I183" s="140"/>
      <c r="J183" s="140"/>
      <c r="K183" s="141"/>
      <c r="L183" s="27"/>
      <c r="M183" s="142" t="s">
        <v>1</v>
      </c>
      <c r="N183" s="143" t="s">
        <v>35</v>
      </c>
      <c r="O183" s="144">
        <v>0.70606000000000002</v>
      </c>
      <c r="P183" s="144">
        <f t="shared" si="18"/>
        <v>0.70606000000000002</v>
      </c>
      <c r="Q183" s="144">
        <v>4.8999999999999998E-4</v>
      </c>
      <c r="R183" s="144">
        <f t="shared" si="19"/>
        <v>4.8999999999999998E-4</v>
      </c>
      <c r="S183" s="144">
        <v>0</v>
      </c>
      <c r="T183" s="145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6" t="s">
        <v>181</v>
      </c>
      <c r="AT183" s="146" t="s">
        <v>115</v>
      </c>
      <c r="AU183" s="146" t="s">
        <v>120</v>
      </c>
      <c r="AY183" s="14" t="s">
        <v>113</v>
      </c>
      <c r="BE183" s="147">
        <f t="shared" si="21"/>
        <v>0</v>
      </c>
      <c r="BF183" s="147">
        <f t="shared" si="22"/>
        <v>0</v>
      </c>
      <c r="BG183" s="147">
        <f t="shared" si="23"/>
        <v>0</v>
      </c>
      <c r="BH183" s="147">
        <f t="shared" si="24"/>
        <v>0</v>
      </c>
      <c r="BI183" s="147">
        <f t="shared" si="25"/>
        <v>0</v>
      </c>
      <c r="BJ183" s="14" t="s">
        <v>120</v>
      </c>
      <c r="BK183" s="147">
        <f t="shared" si="26"/>
        <v>0</v>
      </c>
      <c r="BL183" s="14" t="s">
        <v>181</v>
      </c>
      <c r="BM183" s="146" t="s">
        <v>300</v>
      </c>
    </row>
    <row r="184" spans="1:65" s="2" customFormat="1" ht="16.5" customHeight="1">
      <c r="A184" s="26"/>
      <c r="B184" s="134"/>
      <c r="C184" s="148" t="s">
        <v>301</v>
      </c>
      <c r="D184" s="148" t="s">
        <v>249</v>
      </c>
      <c r="E184" s="149" t="s">
        <v>302</v>
      </c>
      <c r="F184" s="150" t="s">
        <v>303</v>
      </c>
      <c r="G184" s="151" t="s">
        <v>219</v>
      </c>
      <c r="H184" s="152">
        <v>1</v>
      </c>
      <c r="I184" s="153"/>
      <c r="J184" s="153"/>
      <c r="K184" s="154"/>
      <c r="L184" s="155"/>
      <c r="M184" s="156" t="s">
        <v>1</v>
      </c>
      <c r="N184" s="157" t="s">
        <v>35</v>
      </c>
      <c r="O184" s="144">
        <v>0</v>
      </c>
      <c r="P184" s="144">
        <f t="shared" si="18"/>
        <v>0</v>
      </c>
      <c r="Q184" s="144">
        <v>1.6199999999999999E-2</v>
      </c>
      <c r="R184" s="144">
        <f t="shared" si="19"/>
        <v>1.6199999999999999E-2</v>
      </c>
      <c r="S184" s="144">
        <v>0</v>
      </c>
      <c r="T184" s="145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252</v>
      </c>
      <c r="AT184" s="146" t="s">
        <v>249</v>
      </c>
      <c r="AU184" s="146" t="s">
        <v>120</v>
      </c>
      <c r="AY184" s="14" t="s">
        <v>113</v>
      </c>
      <c r="BE184" s="147">
        <f t="shared" si="21"/>
        <v>0</v>
      </c>
      <c r="BF184" s="147">
        <f t="shared" si="22"/>
        <v>0</v>
      </c>
      <c r="BG184" s="147">
        <f t="shared" si="23"/>
        <v>0</v>
      </c>
      <c r="BH184" s="147">
        <f t="shared" si="24"/>
        <v>0</v>
      </c>
      <c r="BI184" s="147">
        <f t="shared" si="25"/>
        <v>0</v>
      </c>
      <c r="BJ184" s="14" t="s">
        <v>120</v>
      </c>
      <c r="BK184" s="147">
        <f t="shared" si="26"/>
        <v>0</v>
      </c>
      <c r="BL184" s="14" t="s">
        <v>181</v>
      </c>
      <c r="BM184" s="146" t="s">
        <v>304</v>
      </c>
    </row>
    <row r="185" spans="1:65" s="2" customFormat="1" ht="16.5" customHeight="1">
      <c r="A185" s="26"/>
      <c r="B185" s="134"/>
      <c r="C185" s="135" t="s">
        <v>305</v>
      </c>
      <c r="D185" s="135" t="s">
        <v>115</v>
      </c>
      <c r="E185" s="136" t="s">
        <v>306</v>
      </c>
      <c r="F185" s="137" t="s">
        <v>307</v>
      </c>
      <c r="G185" s="138" t="s">
        <v>219</v>
      </c>
      <c r="H185" s="139">
        <v>8</v>
      </c>
      <c r="I185" s="140"/>
      <c r="J185" s="140"/>
      <c r="K185" s="141"/>
      <c r="L185" s="27"/>
      <c r="M185" s="142" t="s">
        <v>1</v>
      </c>
      <c r="N185" s="143" t="s">
        <v>35</v>
      </c>
      <c r="O185" s="144">
        <v>0.39272000000000001</v>
      </c>
      <c r="P185" s="144">
        <f t="shared" si="18"/>
        <v>3.1417600000000001</v>
      </c>
      <c r="Q185" s="144">
        <v>1.2E-4</v>
      </c>
      <c r="R185" s="144">
        <f t="shared" si="19"/>
        <v>9.6000000000000002E-4</v>
      </c>
      <c r="S185" s="144">
        <v>0</v>
      </c>
      <c r="T185" s="145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6" t="s">
        <v>181</v>
      </c>
      <c r="AT185" s="146" t="s">
        <v>115</v>
      </c>
      <c r="AU185" s="146" t="s">
        <v>120</v>
      </c>
      <c r="AY185" s="14" t="s">
        <v>113</v>
      </c>
      <c r="BE185" s="147">
        <f t="shared" si="21"/>
        <v>0</v>
      </c>
      <c r="BF185" s="147">
        <f t="shared" si="22"/>
        <v>0</v>
      </c>
      <c r="BG185" s="147">
        <f t="shared" si="23"/>
        <v>0</v>
      </c>
      <c r="BH185" s="147">
        <f t="shared" si="24"/>
        <v>0</v>
      </c>
      <c r="BI185" s="147">
        <f t="shared" si="25"/>
        <v>0</v>
      </c>
      <c r="BJ185" s="14" t="s">
        <v>120</v>
      </c>
      <c r="BK185" s="147">
        <f t="shared" si="26"/>
        <v>0</v>
      </c>
      <c r="BL185" s="14" t="s">
        <v>181</v>
      </c>
      <c r="BM185" s="146" t="s">
        <v>308</v>
      </c>
    </row>
    <row r="186" spans="1:65" s="2" customFormat="1" ht="16.5" customHeight="1">
      <c r="A186" s="26"/>
      <c r="B186" s="134"/>
      <c r="C186" s="148" t="s">
        <v>309</v>
      </c>
      <c r="D186" s="148" t="s">
        <v>249</v>
      </c>
      <c r="E186" s="149" t="s">
        <v>310</v>
      </c>
      <c r="F186" s="150" t="s">
        <v>311</v>
      </c>
      <c r="G186" s="151" t="s">
        <v>219</v>
      </c>
      <c r="H186" s="152">
        <v>7</v>
      </c>
      <c r="I186" s="153"/>
      <c r="J186" s="153"/>
      <c r="K186" s="154"/>
      <c r="L186" s="155"/>
      <c r="M186" s="156" t="s">
        <v>1</v>
      </c>
      <c r="N186" s="157" t="s">
        <v>35</v>
      </c>
      <c r="O186" s="144">
        <v>0</v>
      </c>
      <c r="P186" s="144">
        <f t="shared" si="18"/>
        <v>0</v>
      </c>
      <c r="Q186" s="144">
        <v>1.32E-3</v>
      </c>
      <c r="R186" s="144">
        <f t="shared" si="19"/>
        <v>9.2399999999999999E-3</v>
      </c>
      <c r="S186" s="144">
        <v>0</v>
      </c>
      <c r="T186" s="145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6" t="s">
        <v>252</v>
      </c>
      <c r="AT186" s="146" t="s">
        <v>249</v>
      </c>
      <c r="AU186" s="146" t="s">
        <v>120</v>
      </c>
      <c r="AY186" s="14" t="s">
        <v>113</v>
      </c>
      <c r="BE186" s="147">
        <f t="shared" si="21"/>
        <v>0</v>
      </c>
      <c r="BF186" s="147">
        <f t="shared" si="22"/>
        <v>0</v>
      </c>
      <c r="BG186" s="147">
        <f t="shared" si="23"/>
        <v>0</v>
      </c>
      <c r="BH186" s="147">
        <f t="shared" si="24"/>
        <v>0</v>
      </c>
      <c r="BI186" s="147">
        <f t="shared" si="25"/>
        <v>0</v>
      </c>
      <c r="BJ186" s="14" t="s">
        <v>120</v>
      </c>
      <c r="BK186" s="147">
        <f t="shared" si="26"/>
        <v>0</v>
      </c>
      <c r="BL186" s="14" t="s">
        <v>181</v>
      </c>
      <c r="BM186" s="146" t="s">
        <v>312</v>
      </c>
    </row>
    <row r="187" spans="1:65" s="2" customFormat="1" ht="16.5" customHeight="1">
      <c r="A187" s="26"/>
      <c r="B187" s="134"/>
      <c r="C187" s="148" t="s">
        <v>313</v>
      </c>
      <c r="D187" s="148" t="s">
        <v>249</v>
      </c>
      <c r="E187" s="149" t="s">
        <v>314</v>
      </c>
      <c r="F187" s="150" t="s">
        <v>315</v>
      </c>
      <c r="G187" s="151" t="s">
        <v>219</v>
      </c>
      <c r="H187" s="152">
        <v>1</v>
      </c>
      <c r="I187" s="153"/>
      <c r="J187" s="153"/>
      <c r="K187" s="154"/>
      <c r="L187" s="155"/>
      <c r="M187" s="156" t="s">
        <v>1</v>
      </c>
      <c r="N187" s="157" t="s">
        <v>35</v>
      </c>
      <c r="O187" s="144">
        <v>0</v>
      </c>
      <c r="P187" s="144">
        <f t="shared" si="18"/>
        <v>0</v>
      </c>
      <c r="Q187" s="144">
        <v>1.32E-3</v>
      </c>
      <c r="R187" s="144">
        <f t="shared" si="19"/>
        <v>1.32E-3</v>
      </c>
      <c r="S187" s="144">
        <v>0</v>
      </c>
      <c r="T187" s="145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252</v>
      </c>
      <c r="AT187" s="146" t="s">
        <v>249</v>
      </c>
      <c r="AU187" s="146" t="s">
        <v>120</v>
      </c>
      <c r="AY187" s="14" t="s">
        <v>113</v>
      </c>
      <c r="BE187" s="147">
        <f t="shared" si="21"/>
        <v>0</v>
      </c>
      <c r="BF187" s="147">
        <f t="shared" si="22"/>
        <v>0</v>
      </c>
      <c r="BG187" s="147">
        <f t="shared" si="23"/>
        <v>0</v>
      </c>
      <c r="BH187" s="147">
        <f t="shared" si="24"/>
        <v>0</v>
      </c>
      <c r="BI187" s="147">
        <f t="shared" si="25"/>
        <v>0</v>
      </c>
      <c r="BJ187" s="14" t="s">
        <v>120</v>
      </c>
      <c r="BK187" s="147">
        <f t="shared" si="26"/>
        <v>0</v>
      </c>
      <c r="BL187" s="14" t="s">
        <v>181</v>
      </c>
      <c r="BM187" s="146" t="s">
        <v>316</v>
      </c>
    </row>
    <row r="188" spans="1:65" s="2" customFormat="1" ht="16.5" customHeight="1">
      <c r="A188" s="26"/>
      <c r="B188" s="134"/>
      <c r="C188" s="135" t="s">
        <v>317</v>
      </c>
      <c r="D188" s="135" t="s">
        <v>115</v>
      </c>
      <c r="E188" s="136" t="s">
        <v>318</v>
      </c>
      <c r="F188" s="137" t="s">
        <v>319</v>
      </c>
      <c r="G188" s="138" t="s">
        <v>219</v>
      </c>
      <c r="H188" s="139">
        <v>1</v>
      </c>
      <c r="I188" s="140"/>
      <c r="J188" s="140"/>
      <c r="K188" s="141"/>
      <c r="L188" s="27"/>
      <c r="M188" s="142" t="s">
        <v>1</v>
      </c>
      <c r="N188" s="143" t="s">
        <v>35</v>
      </c>
      <c r="O188" s="144">
        <v>0.20075000000000001</v>
      </c>
      <c r="P188" s="144">
        <f t="shared" si="18"/>
        <v>0.20075000000000001</v>
      </c>
      <c r="Q188" s="144">
        <v>4.0000000000000003E-5</v>
      </c>
      <c r="R188" s="144">
        <f t="shared" si="19"/>
        <v>4.0000000000000003E-5</v>
      </c>
      <c r="S188" s="144">
        <v>0</v>
      </c>
      <c r="T188" s="145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181</v>
      </c>
      <c r="AT188" s="146" t="s">
        <v>115</v>
      </c>
      <c r="AU188" s="146" t="s">
        <v>120</v>
      </c>
      <c r="AY188" s="14" t="s">
        <v>113</v>
      </c>
      <c r="BE188" s="147">
        <f t="shared" si="21"/>
        <v>0</v>
      </c>
      <c r="BF188" s="147">
        <f t="shared" si="22"/>
        <v>0</v>
      </c>
      <c r="BG188" s="147">
        <f t="shared" si="23"/>
        <v>0</v>
      </c>
      <c r="BH188" s="147">
        <f t="shared" si="24"/>
        <v>0</v>
      </c>
      <c r="BI188" s="147">
        <f t="shared" si="25"/>
        <v>0</v>
      </c>
      <c r="BJ188" s="14" t="s">
        <v>120</v>
      </c>
      <c r="BK188" s="147">
        <f t="shared" si="26"/>
        <v>0</v>
      </c>
      <c r="BL188" s="14" t="s">
        <v>181</v>
      </c>
      <c r="BM188" s="146" t="s">
        <v>320</v>
      </c>
    </row>
    <row r="189" spans="1:65" s="2" customFormat="1" ht="16.5" customHeight="1">
      <c r="A189" s="26"/>
      <c r="B189" s="134"/>
      <c r="C189" s="148" t="s">
        <v>321</v>
      </c>
      <c r="D189" s="148" t="s">
        <v>249</v>
      </c>
      <c r="E189" s="149" t="s">
        <v>322</v>
      </c>
      <c r="F189" s="150" t="s">
        <v>323</v>
      </c>
      <c r="G189" s="151" t="s">
        <v>219</v>
      </c>
      <c r="H189" s="152">
        <v>1</v>
      </c>
      <c r="I189" s="153"/>
      <c r="J189" s="153"/>
      <c r="K189" s="154"/>
      <c r="L189" s="155"/>
      <c r="M189" s="156" t="s">
        <v>1</v>
      </c>
      <c r="N189" s="157" t="s">
        <v>35</v>
      </c>
      <c r="O189" s="144">
        <v>0</v>
      </c>
      <c r="P189" s="144">
        <f t="shared" si="18"/>
        <v>0</v>
      </c>
      <c r="Q189" s="144">
        <v>1.32E-3</v>
      </c>
      <c r="R189" s="144">
        <f t="shared" si="19"/>
        <v>1.32E-3</v>
      </c>
      <c r="S189" s="144">
        <v>0</v>
      </c>
      <c r="T189" s="145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6" t="s">
        <v>252</v>
      </c>
      <c r="AT189" s="146" t="s">
        <v>249</v>
      </c>
      <c r="AU189" s="146" t="s">
        <v>120</v>
      </c>
      <c r="AY189" s="14" t="s">
        <v>113</v>
      </c>
      <c r="BE189" s="147">
        <f t="shared" si="21"/>
        <v>0</v>
      </c>
      <c r="BF189" s="147">
        <f t="shared" si="22"/>
        <v>0</v>
      </c>
      <c r="BG189" s="147">
        <f t="shared" si="23"/>
        <v>0</v>
      </c>
      <c r="BH189" s="147">
        <f t="shared" si="24"/>
        <v>0</v>
      </c>
      <c r="BI189" s="147">
        <f t="shared" si="25"/>
        <v>0</v>
      </c>
      <c r="BJ189" s="14" t="s">
        <v>120</v>
      </c>
      <c r="BK189" s="147">
        <f t="shared" si="26"/>
        <v>0</v>
      </c>
      <c r="BL189" s="14" t="s">
        <v>181</v>
      </c>
      <c r="BM189" s="146" t="s">
        <v>324</v>
      </c>
    </row>
    <row r="190" spans="1:65" s="2" customFormat="1" ht="16.5" customHeight="1">
      <c r="A190" s="26"/>
      <c r="B190" s="134"/>
      <c r="C190" s="135" t="s">
        <v>325</v>
      </c>
      <c r="D190" s="135" t="s">
        <v>115</v>
      </c>
      <c r="E190" s="136" t="s">
        <v>326</v>
      </c>
      <c r="F190" s="137" t="s">
        <v>327</v>
      </c>
      <c r="G190" s="138" t="s">
        <v>219</v>
      </c>
      <c r="H190" s="139">
        <v>1</v>
      </c>
      <c r="I190" s="140"/>
      <c r="J190" s="140"/>
      <c r="K190" s="141"/>
      <c r="L190" s="27"/>
      <c r="M190" s="142" t="s">
        <v>1</v>
      </c>
      <c r="N190" s="143" t="s">
        <v>35</v>
      </c>
      <c r="O190" s="144">
        <v>0.16114999999999999</v>
      </c>
      <c r="P190" s="144">
        <f t="shared" si="18"/>
        <v>0.16114999999999999</v>
      </c>
      <c r="Q190" s="144">
        <v>6.0000000000000002E-5</v>
      </c>
      <c r="R190" s="144">
        <f t="shared" si="19"/>
        <v>6.0000000000000002E-5</v>
      </c>
      <c r="S190" s="144">
        <v>0</v>
      </c>
      <c r="T190" s="145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6" t="s">
        <v>181</v>
      </c>
      <c r="AT190" s="146" t="s">
        <v>115</v>
      </c>
      <c r="AU190" s="146" t="s">
        <v>120</v>
      </c>
      <c r="AY190" s="14" t="s">
        <v>113</v>
      </c>
      <c r="BE190" s="147">
        <f t="shared" si="21"/>
        <v>0</v>
      </c>
      <c r="BF190" s="147">
        <f t="shared" si="22"/>
        <v>0</v>
      </c>
      <c r="BG190" s="147">
        <f t="shared" si="23"/>
        <v>0</v>
      </c>
      <c r="BH190" s="147">
        <f t="shared" si="24"/>
        <v>0</v>
      </c>
      <c r="BI190" s="147">
        <f t="shared" si="25"/>
        <v>0</v>
      </c>
      <c r="BJ190" s="14" t="s">
        <v>120</v>
      </c>
      <c r="BK190" s="147">
        <f t="shared" si="26"/>
        <v>0</v>
      </c>
      <c r="BL190" s="14" t="s">
        <v>181</v>
      </c>
      <c r="BM190" s="146" t="s">
        <v>328</v>
      </c>
    </row>
    <row r="191" spans="1:65" s="2" customFormat="1" ht="16.5" customHeight="1">
      <c r="A191" s="26"/>
      <c r="B191" s="134"/>
      <c r="C191" s="148" t="s">
        <v>329</v>
      </c>
      <c r="D191" s="148" t="s">
        <v>249</v>
      </c>
      <c r="E191" s="149" t="s">
        <v>330</v>
      </c>
      <c r="F191" s="150" t="s">
        <v>331</v>
      </c>
      <c r="G191" s="151" t="s">
        <v>219</v>
      </c>
      <c r="H191" s="152">
        <v>1</v>
      </c>
      <c r="I191" s="153"/>
      <c r="J191" s="153"/>
      <c r="K191" s="154"/>
      <c r="L191" s="155"/>
      <c r="M191" s="156" t="s">
        <v>1</v>
      </c>
      <c r="N191" s="157" t="s">
        <v>35</v>
      </c>
      <c r="O191" s="144">
        <v>0</v>
      </c>
      <c r="P191" s="144">
        <f t="shared" si="18"/>
        <v>0</v>
      </c>
      <c r="Q191" s="144">
        <v>5.0000000000000001E-3</v>
      </c>
      <c r="R191" s="144">
        <f t="shared" si="19"/>
        <v>5.0000000000000001E-3</v>
      </c>
      <c r="S191" s="144">
        <v>0</v>
      </c>
      <c r="T191" s="145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6" t="s">
        <v>252</v>
      </c>
      <c r="AT191" s="146" t="s">
        <v>249</v>
      </c>
      <c r="AU191" s="146" t="s">
        <v>120</v>
      </c>
      <c r="AY191" s="14" t="s">
        <v>113</v>
      </c>
      <c r="BE191" s="147">
        <f t="shared" si="21"/>
        <v>0</v>
      </c>
      <c r="BF191" s="147">
        <f t="shared" si="22"/>
        <v>0</v>
      </c>
      <c r="BG191" s="147">
        <f t="shared" si="23"/>
        <v>0</v>
      </c>
      <c r="BH191" s="147">
        <f t="shared" si="24"/>
        <v>0</v>
      </c>
      <c r="BI191" s="147">
        <f t="shared" si="25"/>
        <v>0</v>
      </c>
      <c r="BJ191" s="14" t="s">
        <v>120</v>
      </c>
      <c r="BK191" s="147">
        <f t="shared" si="26"/>
        <v>0</v>
      </c>
      <c r="BL191" s="14" t="s">
        <v>181</v>
      </c>
      <c r="BM191" s="146" t="s">
        <v>332</v>
      </c>
    </row>
    <row r="192" spans="1:65" s="2" customFormat="1" ht="16.5" customHeight="1">
      <c r="A192" s="26"/>
      <c r="B192" s="134"/>
      <c r="C192" s="135" t="s">
        <v>333</v>
      </c>
      <c r="D192" s="135" t="s">
        <v>115</v>
      </c>
      <c r="E192" s="136" t="s">
        <v>334</v>
      </c>
      <c r="F192" s="137" t="s">
        <v>335</v>
      </c>
      <c r="G192" s="138" t="s">
        <v>219</v>
      </c>
      <c r="H192" s="139">
        <v>31</v>
      </c>
      <c r="I192" s="140"/>
      <c r="J192" s="140"/>
      <c r="K192" s="141"/>
      <c r="L192" s="27"/>
      <c r="M192" s="142" t="s">
        <v>1</v>
      </c>
      <c r="N192" s="143" t="s">
        <v>35</v>
      </c>
      <c r="O192" s="144">
        <v>0.17496999999999999</v>
      </c>
      <c r="P192" s="144">
        <f t="shared" si="18"/>
        <v>5.4240699999999995</v>
      </c>
      <c r="Q192" s="144">
        <v>1.7000000000000001E-4</v>
      </c>
      <c r="R192" s="144">
        <f t="shared" si="19"/>
        <v>5.2700000000000004E-3</v>
      </c>
      <c r="S192" s="144">
        <v>0</v>
      </c>
      <c r="T192" s="145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6" t="s">
        <v>181</v>
      </c>
      <c r="AT192" s="146" t="s">
        <v>115</v>
      </c>
      <c r="AU192" s="146" t="s">
        <v>120</v>
      </c>
      <c r="AY192" s="14" t="s">
        <v>113</v>
      </c>
      <c r="BE192" s="147">
        <f t="shared" si="21"/>
        <v>0</v>
      </c>
      <c r="BF192" s="147">
        <f t="shared" si="22"/>
        <v>0</v>
      </c>
      <c r="BG192" s="147">
        <f t="shared" si="23"/>
        <v>0</v>
      </c>
      <c r="BH192" s="147">
        <f t="shared" si="24"/>
        <v>0</v>
      </c>
      <c r="BI192" s="147">
        <f t="shared" si="25"/>
        <v>0</v>
      </c>
      <c r="BJ192" s="14" t="s">
        <v>120</v>
      </c>
      <c r="BK192" s="147">
        <f t="shared" si="26"/>
        <v>0</v>
      </c>
      <c r="BL192" s="14" t="s">
        <v>181</v>
      </c>
      <c r="BM192" s="146" t="s">
        <v>336</v>
      </c>
    </row>
    <row r="193" spans="1:65" s="2" customFormat="1" ht="16.5" customHeight="1">
      <c r="A193" s="26"/>
      <c r="B193" s="134"/>
      <c r="C193" s="148" t="s">
        <v>337</v>
      </c>
      <c r="D193" s="148" t="s">
        <v>249</v>
      </c>
      <c r="E193" s="149" t="s">
        <v>338</v>
      </c>
      <c r="F193" s="150" t="s">
        <v>339</v>
      </c>
      <c r="G193" s="151" t="s">
        <v>219</v>
      </c>
      <c r="H193" s="152">
        <v>31</v>
      </c>
      <c r="I193" s="153"/>
      <c r="J193" s="153"/>
      <c r="K193" s="154"/>
      <c r="L193" s="155"/>
      <c r="M193" s="156" t="s">
        <v>1</v>
      </c>
      <c r="N193" s="157" t="s">
        <v>35</v>
      </c>
      <c r="O193" s="144">
        <v>0</v>
      </c>
      <c r="P193" s="144">
        <f t="shared" si="18"/>
        <v>0</v>
      </c>
      <c r="Q193" s="144">
        <v>1E-4</v>
      </c>
      <c r="R193" s="144">
        <f t="shared" si="19"/>
        <v>3.1000000000000003E-3</v>
      </c>
      <c r="S193" s="144">
        <v>0</v>
      </c>
      <c r="T193" s="145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6" t="s">
        <v>252</v>
      </c>
      <c r="AT193" s="146" t="s">
        <v>249</v>
      </c>
      <c r="AU193" s="146" t="s">
        <v>120</v>
      </c>
      <c r="AY193" s="14" t="s">
        <v>113</v>
      </c>
      <c r="BE193" s="147">
        <f t="shared" si="21"/>
        <v>0</v>
      </c>
      <c r="BF193" s="147">
        <f t="shared" si="22"/>
        <v>0</v>
      </c>
      <c r="BG193" s="147">
        <f t="shared" si="23"/>
        <v>0</v>
      </c>
      <c r="BH193" s="147">
        <f t="shared" si="24"/>
        <v>0</v>
      </c>
      <c r="BI193" s="147">
        <f t="shared" si="25"/>
        <v>0</v>
      </c>
      <c r="BJ193" s="14" t="s">
        <v>120</v>
      </c>
      <c r="BK193" s="147">
        <f t="shared" si="26"/>
        <v>0</v>
      </c>
      <c r="BL193" s="14" t="s">
        <v>181</v>
      </c>
      <c r="BM193" s="146" t="s">
        <v>340</v>
      </c>
    </row>
    <row r="194" spans="1:65" s="2" customFormat="1" ht="24" customHeight="1">
      <c r="A194" s="26"/>
      <c r="B194" s="134"/>
      <c r="C194" s="135" t="s">
        <v>341</v>
      </c>
      <c r="D194" s="135" t="s">
        <v>115</v>
      </c>
      <c r="E194" s="136" t="s">
        <v>342</v>
      </c>
      <c r="F194" s="137" t="s">
        <v>343</v>
      </c>
      <c r="G194" s="138" t="s">
        <v>344</v>
      </c>
      <c r="H194" s="139"/>
      <c r="I194" s="140"/>
      <c r="J194" s="140"/>
      <c r="K194" s="141"/>
      <c r="L194" s="27"/>
      <c r="M194" s="142" t="s">
        <v>1</v>
      </c>
      <c r="N194" s="143" t="s">
        <v>35</v>
      </c>
      <c r="O194" s="144">
        <v>0</v>
      </c>
      <c r="P194" s="144">
        <f t="shared" si="18"/>
        <v>0</v>
      </c>
      <c r="Q194" s="144">
        <v>0</v>
      </c>
      <c r="R194" s="144">
        <f t="shared" si="19"/>
        <v>0</v>
      </c>
      <c r="S194" s="144">
        <v>0</v>
      </c>
      <c r="T194" s="145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6" t="s">
        <v>181</v>
      </c>
      <c r="AT194" s="146" t="s">
        <v>115</v>
      </c>
      <c r="AU194" s="146" t="s">
        <v>120</v>
      </c>
      <c r="AY194" s="14" t="s">
        <v>113</v>
      </c>
      <c r="BE194" s="147">
        <f t="shared" si="21"/>
        <v>0</v>
      </c>
      <c r="BF194" s="147">
        <f t="shared" si="22"/>
        <v>0</v>
      </c>
      <c r="BG194" s="147">
        <f t="shared" si="23"/>
        <v>0</v>
      </c>
      <c r="BH194" s="147">
        <f t="shared" si="24"/>
        <v>0</v>
      </c>
      <c r="BI194" s="147">
        <f t="shared" si="25"/>
        <v>0</v>
      </c>
      <c r="BJ194" s="14" t="s">
        <v>120</v>
      </c>
      <c r="BK194" s="147">
        <f t="shared" si="26"/>
        <v>0</v>
      </c>
      <c r="BL194" s="14" t="s">
        <v>181</v>
      </c>
      <c r="BM194" s="146" t="s">
        <v>345</v>
      </c>
    </row>
    <row r="195" spans="1:65" s="12" customFormat="1" ht="22.9" customHeight="1">
      <c r="B195" s="122"/>
      <c r="D195" s="123" t="s">
        <v>68</v>
      </c>
      <c r="E195" s="132" t="s">
        <v>346</v>
      </c>
      <c r="F195" s="132" t="s">
        <v>347</v>
      </c>
      <c r="J195" s="133"/>
      <c r="L195" s="122"/>
      <c r="M195" s="126"/>
      <c r="N195" s="127"/>
      <c r="O195" s="127"/>
      <c r="P195" s="128">
        <f>SUM(P196:P200)</f>
        <v>25.393260119999997</v>
      </c>
      <c r="Q195" s="127"/>
      <c r="R195" s="128">
        <f>SUM(R196:R200)</f>
        <v>4.7651784200000007</v>
      </c>
      <c r="S195" s="127"/>
      <c r="T195" s="129">
        <f>SUM(T196:T200)</f>
        <v>0</v>
      </c>
      <c r="AR195" s="123" t="s">
        <v>120</v>
      </c>
      <c r="AT195" s="130" t="s">
        <v>68</v>
      </c>
      <c r="AU195" s="130" t="s">
        <v>77</v>
      </c>
      <c r="AY195" s="123" t="s">
        <v>113</v>
      </c>
      <c r="BK195" s="131">
        <f>SUM(BK196:BK200)</f>
        <v>0</v>
      </c>
    </row>
    <row r="196" spans="1:65" s="2" customFormat="1" ht="24" customHeight="1">
      <c r="A196" s="26"/>
      <c r="B196" s="134"/>
      <c r="C196" s="135" t="s">
        <v>348</v>
      </c>
      <c r="D196" s="135" t="s">
        <v>115</v>
      </c>
      <c r="E196" s="136" t="s">
        <v>349</v>
      </c>
      <c r="F196" s="137" t="s">
        <v>350</v>
      </c>
      <c r="G196" s="138" t="s">
        <v>118</v>
      </c>
      <c r="H196" s="139">
        <v>21.306000000000001</v>
      </c>
      <c r="I196" s="140"/>
      <c r="J196" s="140"/>
      <c r="K196" s="141"/>
      <c r="L196" s="27"/>
      <c r="M196" s="142" t="s">
        <v>1</v>
      </c>
      <c r="N196" s="143" t="s">
        <v>35</v>
      </c>
      <c r="O196" s="144">
        <v>0.21490999999999999</v>
      </c>
      <c r="P196" s="144">
        <f>O196*H196</f>
        <v>4.5788724600000004</v>
      </c>
      <c r="Q196" s="144">
        <v>8.4799999999999997E-3</v>
      </c>
      <c r="R196" s="144">
        <f>Q196*H196</f>
        <v>0.18067488000000001</v>
      </c>
      <c r="S196" s="144">
        <v>0</v>
      </c>
      <c r="T196" s="145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6" t="s">
        <v>181</v>
      </c>
      <c r="AT196" s="146" t="s">
        <v>115</v>
      </c>
      <c r="AU196" s="146" t="s">
        <v>120</v>
      </c>
      <c r="AY196" s="14" t="s">
        <v>113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4" t="s">
        <v>120</v>
      </c>
      <c r="BK196" s="147">
        <f>ROUND(I196*H196,2)</f>
        <v>0</v>
      </c>
      <c r="BL196" s="14" t="s">
        <v>181</v>
      </c>
      <c r="BM196" s="146" t="s">
        <v>351</v>
      </c>
    </row>
    <row r="197" spans="1:65" s="2" customFormat="1" ht="24" customHeight="1">
      <c r="A197" s="26"/>
      <c r="B197" s="134"/>
      <c r="C197" s="135" t="s">
        <v>352</v>
      </c>
      <c r="D197" s="135" t="s">
        <v>115</v>
      </c>
      <c r="E197" s="136" t="s">
        <v>353</v>
      </c>
      <c r="F197" s="137" t="s">
        <v>354</v>
      </c>
      <c r="G197" s="138" t="s">
        <v>118</v>
      </c>
      <c r="H197" s="139">
        <v>21.306000000000001</v>
      </c>
      <c r="I197" s="140"/>
      <c r="J197" s="140"/>
      <c r="K197" s="141"/>
      <c r="L197" s="27"/>
      <c r="M197" s="142" t="s">
        <v>1</v>
      </c>
      <c r="N197" s="143" t="s">
        <v>35</v>
      </c>
      <c r="O197" s="144">
        <v>0.21601000000000001</v>
      </c>
      <c r="P197" s="144">
        <f>O197*H197</f>
        <v>4.6023090600000005</v>
      </c>
      <c r="Q197" s="144">
        <v>1.031E-2</v>
      </c>
      <c r="R197" s="144">
        <f>Q197*H197</f>
        <v>0.21966486000000002</v>
      </c>
      <c r="S197" s="144">
        <v>0</v>
      </c>
      <c r="T197" s="145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6" t="s">
        <v>181</v>
      </c>
      <c r="AT197" s="146" t="s">
        <v>115</v>
      </c>
      <c r="AU197" s="146" t="s">
        <v>120</v>
      </c>
      <c r="AY197" s="14" t="s">
        <v>113</v>
      </c>
      <c r="BE197" s="147">
        <f>IF(N197="základná",J197,0)</f>
        <v>0</v>
      </c>
      <c r="BF197" s="147">
        <f>IF(N197="znížená",J197,0)</f>
        <v>0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4" t="s">
        <v>120</v>
      </c>
      <c r="BK197" s="147">
        <f>ROUND(I197*H197,2)</f>
        <v>0</v>
      </c>
      <c r="BL197" s="14" t="s">
        <v>181</v>
      </c>
      <c r="BM197" s="146" t="s">
        <v>355</v>
      </c>
    </row>
    <row r="198" spans="1:65" s="2" customFormat="1" ht="24" customHeight="1">
      <c r="A198" s="26"/>
      <c r="B198" s="134"/>
      <c r="C198" s="135" t="s">
        <v>356</v>
      </c>
      <c r="D198" s="135" t="s">
        <v>115</v>
      </c>
      <c r="E198" s="136" t="s">
        <v>357</v>
      </c>
      <c r="F198" s="137" t="s">
        <v>358</v>
      </c>
      <c r="G198" s="138" t="s">
        <v>359</v>
      </c>
      <c r="H198" s="139">
        <v>73.2</v>
      </c>
      <c r="I198" s="140"/>
      <c r="J198" s="140"/>
      <c r="K198" s="141"/>
      <c r="L198" s="27"/>
      <c r="M198" s="142" t="s">
        <v>1</v>
      </c>
      <c r="N198" s="143" t="s">
        <v>35</v>
      </c>
      <c r="O198" s="144">
        <v>0.22134999999999999</v>
      </c>
      <c r="P198" s="144">
        <f>O198*H198</f>
        <v>16.202819999999999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6" t="s">
        <v>181</v>
      </c>
      <c r="AT198" s="146" t="s">
        <v>115</v>
      </c>
      <c r="AU198" s="146" t="s">
        <v>120</v>
      </c>
      <c r="AY198" s="14" t="s">
        <v>113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4" t="s">
        <v>120</v>
      </c>
      <c r="BK198" s="147">
        <f>ROUND(I198*H198,2)</f>
        <v>0</v>
      </c>
      <c r="BL198" s="14" t="s">
        <v>181</v>
      </c>
      <c r="BM198" s="146" t="s">
        <v>360</v>
      </c>
    </row>
    <row r="199" spans="1:65" s="2" customFormat="1" ht="24" customHeight="1">
      <c r="A199" s="26"/>
      <c r="B199" s="134"/>
      <c r="C199" s="135" t="s">
        <v>361</v>
      </c>
      <c r="D199" s="135" t="s">
        <v>115</v>
      </c>
      <c r="E199" s="136" t="s">
        <v>362</v>
      </c>
      <c r="F199" s="137" t="s">
        <v>363</v>
      </c>
      <c r="G199" s="138" t="s">
        <v>129</v>
      </c>
      <c r="H199" s="139">
        <v>7.1219999999999999</v>
      </c>
      <c r="I199" s="140"/>
      <c r="J199" s="140"/>
      <c r="K199" s="141"/>
      <c r="L199" s="27"/>
      <c r="M199" s="142" t="s">
        <v>1</v>
      </c>
      <c r="N199" s="143" t="s">
        <v>35</v>
      </c>
      <c r="O199" s="144">
        <v>1.2999999999999999E-3</v>
      </c>
      <c r="P199" s="144">
        <f>O199*H199</f>
        <v>9.2585999999999988E-3</v>
      </c>
      <c r="Q199" s="144">
        <v>2.9399999999999999E-3</v>
      </c>
      <c r="R199" s="144">
        <f>Q199*H199</f>
        <v>2.0938679999999998E-2</v>
      </c>
      <c r="S199" s="144">
        <v>0</v>
      </c>
      <c r="T199" s="145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6" t="s">
        <v>181</v>
      </c>
      <c r="AT199" s="146" t="s">
        <v>115</v>
      </c>
      <c r="AU199" s="146" t="s">
        <v>120</v>
      </c>
      <c r="AY199" s="14" t="s">
        <v>113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4" t="s">
        <v>120</v>
      </c>
      <c r="BK199" s="147">
        <f>ROUND(I199*H199,2)</f>
        <v>0</v>
      </c>
      <c r="BL199" s="14" t="s">
        <v>181</v>
      </c>
      <c r="BM199" s="146" t="s">
        <v>364</v>
      </c>
    </row>
    <row r="200" spans="1:65" s="2" customFormat="1" ht="16.5" customHeight="1">
      <c r="A200" s="26"/>
      <c r="B200" s="134"/>
      <c r="C200" s="148" t="s">
        <v>365</v>
      </c>
      <c r="D200" s="148" t="s">
        <v>249</v>
      </c>
      <c r="E200" s="149" t="s">
        <v>366</v>
      </c>
      <c r="F200" s="150" t="s">
        <v>367</v>
      </c>
      <c r="G200" s="151" t="s">
        <v>129</v>
      </c>
      <c r="H200" s="152">
        <v>7.8979999999999997</v>
      </c>
      <c r="I200" s="153"/>
      <c r="J200" s="153"/>
      <c r="K200" s="154"/>
      <c r="L200" s="155"/>
      <c r="M200" s="156" t="s">
        <v>1</v>
      </c>
      <c r="N200" s="157" t="s">
        <v>35</v>
      </c>
      <c r="O200" s="144">
        <v>0</v>
      </c>
      <c r="P200" s="144">
        <f>O200*H200</f>
        <v>0</v>
      </c>
      <c r="Q200" s="144">
        <v>0.55000000000000004</v>
      </c>
      <c r="R200" s="144">
        <f>Q200*H200</f>
        <v>4.3439000000000005</v>
      </c>
      <c r="S200" s="144">
        <v>0</v>
      </c>
      <c r="T200" s="145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6" t="s">
        <v>252</v>
      </c>
      <c r="AT200" s="146" t="s">
        <v>249</v>
      </c>
      <c r="AU200" s="146" t="s">
        <v>120</v>
      </c>
      <c r="AY200" s="14" t="s">
        <v>113</v>
      </c>
      <c r="BE200" s="147">
        <f>IF(N200="základná",J200,0)</f>
        <v>0</v>
      </c>
      <c r="BF200" s="147">
        <f>IF(N200="znížená",J200,0)</f>
        <v>0</v>
      </c>
      <c r="BG200" s="147">
        <f>IF(N200="zákl. prenesená",J200,0)</f>
        <v>0</v>
      </c>
      <c r="BH200" s="147">
        <f>IF(N200="zníž. prenesená",J200,0)</f>
        <v>0</v>
      </c>
      <c r="BI200" s="147">
        <f>IF(N200="nulová",J200,0)</f>
        <v>0</v>
      </c>
      <c r="BJ200" s="14" t="s">
        <v>120</v>
      </c>
      <c r="BK200" s="147">
        <f>ROUND(I200*H200,2)</f>
        <v>0</v>
      </c>
      <c r="BL200" s="14" t="s">
        <v>181</v>
      </c>
      <c r="BM200" s="146" t="s">
        <v>368</v>
      </c>
    </row>
    <row r="201" spans="1:65" s="12" customFormat="1" ht="22.9" customHeight="1">
      <c r="B201" s="122"/>
      <c r="D201" s="123" t="s">
        <v>68</v>
      </c>
      <c r="E201" s="132" t="s">
        <v>369</v>
      </c>
      <c r="F201" s="132" t="s">
        <v>370</v>
      </c>
      <c r="J201" s="133"/>
      <c r="L201" s="122"/>
      <c r="M201" s="126"/>
      <c r="N201" s="127"/>
      <c r="O201" s="127"/>
      <c r="P201" s="128">
        <f>SUM(P202:P209)</f>
        <v>118.37685</v>
      </c>
      <c r="Q201" s="127"/>
      <c r="R201" s="128">
        <f>SUM(R202:R209)</f>
        <v>0.31879800000000003</v>
      </c>
      <c r="S201" s="127"/>
      <c r="T201" s="129">
        <f>SUM(T202:T209)</f>
        <v>0.41090000000000004</v>
      </c>
      <c r="AR201" s="123" t="s">
        <v>120</v>
      </c>
      <c r="AT201" s="130" t="s">
        <v>68</v>
      </c>
      <c r="AU201" s="130" t="s">
        <v>77</v>
      </c>
      <c r="AY201" s="123" t="s">
        <v>113</v>
      </c>
      <c r="BK201" s="131">
        <f>SUM(BK202:BK209)</f>
        <v>0</v>
      </c>
    </row>
    <row r="202" spans="1:65" s="2" customFormat="1" ht="24" customHeight="1">
      <c r="A202" s="26"/>
      <c r="B202" s="134"/>
      <c r="C202" s="135" t="s">
        <v>371</v>
      </c>
      <c r="D202" s="135" t="s">
        <v>115</v>
      </c>
      <c r="E202" s="136" t="s">
        <v>372</v>
      </c>
      <c r="F202" s="137" t="s">
        <v>373</v>
      </c>
      <c r="G202" s="138" t="s">
        <v>359</v>
      </c>
      <c r="H202" s="139">
        <v>90</v>
      </c>
      <c r="I202" s="140"/>
      <c r="J202" s="140"/>
      <c r="K202" s="141"/>
      <c r="L202" s="27"/>
      <c r="M202" s="142" t="s">
        <v>1</v>
      </c>
      <c r="N202" s="143" t="s">
        <v>35</v>
      </c>
      <c r="O202" s="144">
        <v>0.89554</v>
      </c>
      <c r="P202" s="144">
        <f t="shared" ref="P202:P209" si="27">O202*H202</f>
        <v>80.598600000000005</v>
      </c>
      <c r="Q202" s="144">
        <v>2.46276E-3</v>
      </c>
      <c r="R202" s="144">
        <f t="shared" ref="R202:R209" si="28">Q202*H202</f>
        <v>0.2216484</v>
      </c>
      <c r="S202" s="144">
        <v>0</v>
      </c>
      <c r="T202" s="145">
        <f t="shared" ref="T202:T209" si="29"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6" t="s">
        <v>181</v>
      </c>
      <c r="AT202" s="146" t="s">
        <v>115</v>
      </c>
      <c r="AU202" s="146" t="s">
        <v>120</v>
      </c>
      <c r="AY202" s="14" t="s">
        <v>113</v>
      </c>
      <c r="BE202" s="147">
        <f t="shared" ref="BE202:BE209" si="30">IF(N202="základná",J202,0)</f>
        <v>0</v>
      </c>
      <c r="BF202" s="147">
        <f t="shared" ref="BF202:BF209" si="31">IF(N202="znížená",J202,0)</f>
        <v>0</v>
      </c>
      <c r="BG202" s="147">
        <f t="shared" ref="BG202:BG209" si="32">IF(N202="zákl. prenesená",J202,0)</f>
        <v>0</v>
      </c>
      <c r="BH202" s="147">
        <f t="shared" ref="BH202:BH209" si="33">IF(N202="zníž. prenesená",J202,0)</f>
        <v>0</v>
      </c>
      <c r="BI202" s="147">
        <f t="shared" ref="BI202:BI209" si="34">IF(N202="nulová",J202,0)</f>
        <v>0</v>
      </c>
      <c r="BJ202" s="14" t="s">
        <v>120</v>
      </c>
      <c r="BK202" s="147">
        <f t="shared" ref="BK202:BK209" si="35">ROUND(I202*H202,2)</f>
        <v>0</v>
      </c>
      <c r="BL202" s="14" t="s">
        <v>181</v>
      </c>
      <c r="BM202" s="146" t="s">
        <v>374</v>
      </c>
    </row>
    <row r="203" spans="1:65" s="2" customFormat="1" ht="24" customHeight="1">
      <c r="A203" s="26"/>
      <c r="B203" s="134"/>
      <c r="C203" s="135" t="s">
        <v>375</v>
      </c>
      <c r="D203" s="135" t="s">
        <v>115</v>
      </c>
      <c r="E203" s="136" t="s">
        <v>376</v>
      </c>
      <c r="F203" s="137" t="s">
        <v>377</v>
      </c>
      <c r="G203" s="138" t="s">
        <v>359</v>
      </c>
      <c r="H203" s="139">
        <v>90</v>
      </c>
      <c r="I203" s="140"/>
      <c r="J203" s="140"/>
      <c r="K203" s="141"/>
      <c r="L203" s="27"/>
      <c r="M203" s="142" t="s">
        <v>1</v>
      </c>
      <c r="N203" s="143" t="s">
        <v>35</v>
      </c>
      <c r="O203" s="144">
        <v>5.6000000000000001E-2</v>
      </c>
      <c r="P203" s="144">
        <f t="shared" si="27"/>
        <v>5.04</v>
      </c>
      <c r="Q203" s="144">
        <v>0</v>
      </c>
      <c r="R203" s="144">
        <f t="shared" si="28"/>
        <v>0</v>
      </c>
      <c r="S203" s="144">
        <v>3.3E-3</v>
      </c>
      <c r="T203" s="145">
        <f t="shared" si="29"/>
        <v>0.29699999999999999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6" t="s">
        <v>181</v>
      </c>
      <c r="AT203" s="146" t="s">
        <v>115</v>
      </c>
      <c r="AU203" s="146" t="s">
        <v>120</v>
      </c>
      <c r="AY203" s="14" t="s">
        <v>113</v>
      </c>
      <c r="BE203" s="147">
        <f t="shared" si="30"/>
        <v>0</v>
      </c>
      <c r="BF203" s="147">
        <f t="shared" si="31"/>
        <v>0</v>
      </c>
      <c r="BG203" s="147">
        <f t="shared" si="32"/>
        <v>0</v>
      </c>
      <c r="BH203" s="147">
        <f t="shared" si="33"/>
        <v>0</v>
      </c>
      <c r="BI203" s="147">
        <f t="shared" si="34"/>
        <v>0</v>
      </c>
      <c r="BJ203" s="14" t="s">
        <v>120</v>
      </c>
      <c r="BK203" s="147">
        <f t="shared" si="35"/>
        <v>0</v>
      </c>
      <c r="BL203" s="14" t="s">
        <v>181</v>
      </c>
      <c r="BM203" s="146" t="s">
        <v>378</v>
      </c>
    </row>
    <row r="204" spans="1:65" s="2" customFormat="1" ht="24" customHeight="1">
      <c r="A204" s="26"/>
      <c r="B204" s="134"/>
      <c r="C204" s="135" t="s">
        <v>379</v>
      </c>
      <c r="D204" s="135" t="s">
        <v>115</v>
      </c>
      <c r="E204" s="136" t="s">
        <v>380</v>
      </c>
      <c r="F204" s="137" t="s">
        <v>381</v>
      </c>
      <c r="G204" s="138" t="s">
        <v>219</v>
      </c>
      <c r="H204" s="139">
        <v>5</v>
      </c>
      <c r="I204" s="140"/>
      <c r="J204" s="140"/>
      <c r="K204" s="141"/>
      <c r="L204" s="27"/>
      <c r="M204" s="142" t="s">
        <v>1</v>
      </c>
      <c r="N204" s="143" t="s">
        <v>35</v>
      </c>
      <c r="O204" s="144">
        <v>1.23525</v>
      </c>
      <c r="P204" s="144">
        <f t="shared" si="27"/>
        <v>6.1762499999999996</v>
      </c>
      <c r="Q204" s="144">
        <v>1.5739199999999999E-3</v>
      </c>
      <c r="R204" s="144">
        <f t="shared" si="28"/>
        <v>7.8695999999999992E-3</v>
      </c>
      <c r="S204" s="144">
        <v>0</v>
      </c>
      <c r="T204" s="145">
        <f t="shared" si="29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6" t="s">
        <v>181</v>
      </c>
      <c r="AT204" s="146" t="s">
        <v>115</v>
      </c>
      <c r="AU204" s="146" t="s">
        <v>120</v>
      </c>
      <c r="AY204" s="14" t="s">
        <v>113</v>
      </c>
      <c r="BE204" s="147">
        <f t="shared" si="30"/>
        <v>0</v>
      </c>
      <c r="BF204" s="147">
        <f t="shared" si="31"/>
        <v>0</v>
      </c>
      <c r="BG204" s="147">
        <f t="shared" si="32"/>
        <v>0</v>
      </c>
      <c r="BH204" s="147">
        <f t="shared" si="33"/>
        <v>0</v>
      </c>
      <c r="BI204" s="147">
        <f t="shared" si="34"/>
        <v>0</v>
      </c>
      <c r="BJ204" s="14" t="s">
        <v>120</v>
      </c>
      <c r="BK204" s="147">
        <f t="shared" si="35"/>
        <v>0</v>
      </c>
      <c r="BL204" s="14" t="s">
        <v>181</v>
      </c>
      <c r="BM204" s="146" t="s">
        <v>382</v>
      </c>
    </row>
    <row r="205" spans="1:65" s="2" customFormat="1" ht="24" customHeight="1">
      <c r="A205" s="26"/>
      <c r="B205" s="134"/>
      <c r="C205" s="135" t="s">
        <v>383</v>
      </c>
      <c r="D205" s="135" t="s">
        <v>115</v>
      </c>
      <c r="E205" s="136" t="s">
        <v>384</v>
      </c>
      <c r="F205" s="137" t="s">
        <v>385</v>
      </c>
      <c r="G205" s="138" t="s">
        <v>219</v>
      </c>
      <c r="H205" s="139">
        <v>5</v>
      </c>
      <c r="I205" s="140"/>
      <c r="J205" s="140"/>
      <c r="K205" s="141"/>
      <c r="L205" s="27"/>
      <c r="M205" s="142" t="s">
        <v>1</v>
      </c>
      <c r="N205" s="143" t="s">
        <v>35</v>
      </c>
      <c r="O205" s="144">
        <v>7.4999999999999997E-2</v>
      </c>
      <c r="P205" s="144">
        <f t="shared" si="27"/>
        <v>0.375</v>
      </c>
      <c r="Q205" s="144">
        <v>0</v>
      </c>
      <c r="R205" s="144">
        <f t="shared" si="28"/>
        <v>0</v>
      </c>
      <c r="S205" s="144">
        <v>1.1000000000000001E-3</v>
      </c>
      <c r="T205" s="145">
        <f t="shared" si="29"/>
        <v>5.5000000000000005E-3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6" t="s">
        <v>181</v>
      </c>
      <c r="AT205" s="146" t="s">
        <v>115</v>
      </c>
      <c r="AU205" s="146" t="s">
        <v>120</v>
      </c>
      <c r="AY205" s="14" t="s">
        <v>113</v>
      </c>
      <c r="BE205" s="147">
        <f t="shared" si="30"/>
        <v>0</v>
      </c>
      <c r="BF205" s="147">
        <f t="shared" si="31"/>
        <v>0</v>
      </c>
      <c r="BG205" s="147">
        <f t="shared" si="32"/>
        <v>0</v>
      </c>
      <c r="BH205" s="147">
        <f t="shared" si="33"/>
        <v>0</v>
      </c>
      <c r="BI205" s="147">
        <f t="shared" si="34"/>
        <v>0</v>
      </c>
      <c r="BJ205" s="14" t="s">
        <v>120</v>
      </c>
      <c r="BK205" s="147">
        <f t="shared" si="35"/>
        <v>0</v>
      </c>
      <c r="BL205" s="14" t="s">
        <v>181</v>
      </c>
      <c r="BM205" s="146" t="s">
        <v>386</v>
      </c>
    </row>
    <row r="206" spans="1:65" s="2" customFormat="1" ht="24" customHeight="1">
      <c r="A206" s="26"/>
      <c r="B206" s="134"/>
      <c r="C206" s="135" t="s">
        <v>387</v>
      </c>
      <c r="D206" s="135" t="s">
        <v>115</v>
      </c>
      <c r="E206" s="136" t="s">
        <v>388</v>
      </c>
      <c r="F206" s="137" t="s">
        <v>389</v>
      </c>
      <c r="G206" s="138" t="s">
        <v>359</v>
      </c>
      <c r="H206" s="139">
        <v>36</v>
      </c>
      <c r="I206" s="140"/>
      <c r="J206" s="140"/>
      <c r="K206" s="141"/>
      <c r="L206" s="27"/>
      <c r="M206" s="142" t="s">
        <v>1</v>
      </c>
      <c r="N206" s="143" t="s">
        <v>35</v>
      </c>
      <c r="O206" s="144">
        <v>0.66100000000000003</v>
      </c>
      <c r="P206" s="144">
        <f t="shared" si="27"/>
        <v>23.795999999999999</v>
      </c>
      <c r="Q206" s="144">
        <v>2.48E-3</v>
      </c>
      <c r="R206" s="144">
        <f t="shared" si="28"/>
        <v>8.9279999999999998E-2</v>
      </c>
      <c r="S206" s="144">
        <v>0</v>
      </c>
      <c r="T206" s="145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6" t="s">
        <v>181</v>
      </c>
      <c r="AT206" s="146" t="s">
        <v>115</v>
      </c>
      <c r="AU206" s="146" t="s">
        <v>120</v>
      </c>
      <c r="AY206" s="14" t="s">
        <v>113</v>
      </c>
      <c r="BE206" s="147">
        <f t="shared" si="30"/>
        <v>0</v>
      </c>
      <c r="BF206" s="147">
        <f t="shared" si="31"/>
        <v>0</v>
      </c>
      <c r="BG206" s="147">
        <f t="shared" si="32"/>
        <v>0</v>
      </c>
      <c r="BH206" s="147">
        <f t="shared" si="33"/>
        <v>0</v>
      </c>
      <c r="BI206" s="147">
        <f t="shared" si="34"/>
        <v>0</v>
      </c>
      <c r="BJ206" s="14" t="s">
        <v>120</v>
      </c>
      <c r="BK206" s="147">
        <f t="shared" si="35"/>
        <v>0</v>
      </c>
      <c r="BL206" s="14" t="s">
        <v>181</v>
      </c>
      <c r="BM206" s="146" t="s">
        <v>390</v>
      </c>
    </row>
    <row r="207" spans="1:65" s="2" customFormat="1" ht="24" customHeight="1">
      <c r="A207" s="26"/>
      <c r="B207" s="134"/>
      <c r="C207" s="135" t="s">
        <v>391</v>
      </c>
      <c r="D207" s="135" t="s">
        <v>115</v>
      </c>
      <c r="E207" s="136" t="s">
        <v>392</v>
      </c>
      <c r="F207" s="137" t="s">
        <v>393</v>
      </c>
      <c r="G207" s="138" t="s">
        <v>359</v>
      </c>
      <c r="H207" s="139">
        <v>36</v>
      </c>
      <c r="I207" s="140"/>
      <c r="J207" s="140"/>
      <c r="K207" s="141"/>
      <c r="L207" s="27"/>
      <c r="M207" s="142" t="s">
        <v>1</v>
      </c>
      <c r="N207" s="143" t="s">
        <v>35</v>
      </c>
      <c r="O207" s="144">
        <v>5.6000000000000001E-2</v>
      </c>
      <c r="P207" s="144">
        <f t="shared" si="27"/>
        <v>2.016</v>
      </c>
      <c r="Q207" s="144">
        <v>0</v>
      </c>
      <c r="R207" s="144">
        <f t="shared" si="28"/>
        <v>0</v>
      </c>
      <c r="S207" s="144">
        <v>2.8500000000000001E-3</v>
      </c>
      <c r="T207" s="145">
        <f t="shared" si="29"/>
        <v>0.1026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6" t="s">
        <v>181</v>
      </c>
      <c r="AT207" s="146" t="s">
        <v>115</v>
      </c>
      <c r="AU207" s="146" t="s">
        <v>120</v>
      </c>
      <c r="AY207" s="14" t="s">
        <v>113</v>
      </c>
      <c r="BE207" s="147">
        <f t="shared" si="30"/>
        <v>0</v>
      </c>
      <c r="BF207" s="147">
        <f t="shared" si="31"/>
        <v>0</v>
      </c>
      <c r="BG207" s="147">
        <f t="shared" si="32"/>
        <v>0</v>
      </c>
      <c r="BH207" s="147">
        <f t="shared" si="33"/>
        <v>0</v>
      </c>
      <c r="BI207" s="147">
        <f t="shared" si="34"/>
        <v>0</v>
      </c>
      <c r="BJ207" s="14" t="s">
        <v>120</v>
      </c>
      <c r="BK207" s="147">
        <f t="shared" si="35"/>
        <v>0</v>
      </c>
      <c r="BL207" s="14" t="s">
        <v>181</v>
      </c>
      <c r="BM207" s="146" t="s">
        <v>394</v>
      </c>
    </row>
    <row r="208" spans="1:65" s="2" customFormat="1" ht="24" customHeight="1">
      <c r="A208" s="26"/>
      <c r="B208" s="134"/>
      <c r="C208" s="135" t="s">
        <v>395</v>
      </c>
      <c r="D208" s="135" t="s">
        <v>115</v>
      </c>
      <c r="E208" s="136" t="s">
        <v>396</v>
      </c>
      <c r="F208" s="137" t="s">
        <v>397</v>
      </c>
      <c r="G208" s="138" t="s">
        <v>219</v>
      </c>
      <c r="H208" s="139">
        <v>5</v>
      </c>
      <c r="I208" s="140"/>
      <c r="J208" s="140"/>
      <c r="K208" s="141"/>
      <c r="L208" s="27"/>
      <c r="M208" s="142" t="s">
        <v>1</v>
      </c>
      <c r="N208" s="143" t="s">
        <v>35</v>
      </c>
      <c r="O208" s="144">
        <v>7.4999999999999997E-2</v>
      </c>
      <c r="P208" s="144">
        <f t="shared" si="27"/>
        <v>0.375</v>
      </c>
      <c r="Q208" s="144">
        <v>0</v>
      </c>
      <c r="R208" s="144">
        <f t="shared" si="28"/>
        <v>0</v>
      </c>
      <c r="S208" s="144">
        <v>1.16E-3</v>
      </c>
      <c r="T208" s="145">
        <f t="shared" si="29"/>
        <v>5.7999999999999996E-3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6" t="s">
        <v>181</v>
      </c>
      <c r="AT208" s="146" t="s">
        <v>115</v>
      </c>
      <c r="AU208" s="146" t="s">
        <v>120</v>
      </c>
      <c r="AY208" s="14" t="s">
        <v>113</v>
      </c>
      <c r="BE208" s="147">
        <f t="shared" si="30"/>
        <v>0</v>
      </c>
      <c r="BF208" s="147">
        <f t="shared" si="31"/>
        <v>0</v>
      </c>
      <c r="BG208" s="147">
        <f t="shared" si="32"/>
        <v>0</v>
      </c>
      <c r="BH208" s="147">
        <f t="shared" si="33"/>
        <v>0</v>
      </c>
      <c r="BI208" s="147">
        <f t="shared" si="34"/>
        <v>0</v>
      </c>
      <c r="BJ208" s="14" t="s">
        <v>120</v>
      </c>
      <c r="BK208" s="147">
        <f t="shared" si="35"/>
        <v>0</v>
      </c>
      <c r="BL208" s="14" t="s">
        <v>181</v>
      </c>
      <c r="BM208" s="146" t="s">
        <v>398</v>
      </c>
    </row>
    <row r="209" spans="1:65" s="2" customFormat="1" ht="24" customHeight="1">
      <c r="A209" s="26"/>
      <c r="B209" s="134"/>
      <c r="C209" s="135" t="s">
        <v>399</v>
      </c>
      <c r="D209" s="135" t="s">
        <v>115</v>
      </c>
      <c r="E209" s="136" t="s">
        <v>400</v>
      </c>
      <c r="F209" s="137" t="s">
        <v>401</v>
      </c>
      <c r="G209" s="138" t="s">
        <v>344</v>
      </c>
      <c r="H209" s="139"/>
      <c r="I209" s="140"/>
      <c r="J209" s="140"/>
      <c r="K209" s="141"/>
      <c r="L209" s="27"/>
      <c r="M209" s="142" t="s">
        <v>1</v>
      </c>
      <c r="N209" s="143" t="s">
        <v>35</v>
      </c>
      <c r="O209" s="144">
        <v>0</v>
      </c>
      <c r="P209" s="144">
        <f t="shared" si="27"/>
        <v>0</v>
      </c>
      <c r="Q209" s="144">
        <v>0</v>
      </c>
      <c r="R209" s="144">
        <f t="shared" si="28"/>
        <v>0</v>
      </c>
      <c r="S209" s="144">
        <v>0</v>
      </c>
      <c r="T209" s="145">
        <f t="shared" si="29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6" t="s">
        <v>181</v>
      </c>
      <c r="AT209" s="146" t="s">
        <v>115</v>
      </c>
      <c r="AU209" s="146" t="s">
        <v>120</v>
      </c>
      <c r="AY209" s="14" t="s">
        <v>113</v>
      </c>
      <c r="BE209" s="147">
        <f t="shared" si="30"/>
        <v>0</v>
      </c>
      <c r="BF209" s="147">
        <f t="shared" si="31"/>
        <v>0</v>
      </c>
      <c r="BG209" s="147">
        <f t="shared" si="32"/>
        <v>0</v>
      </c>
      <c r="BH209" s="147">
        <f t="shared" si="33"/>
        <v>0</v>
      </c>
      <c r="BI209" s="147">
        <f t="shared" si="34"/>
        <v>0</v>
      </c>
      <c r="BJ209" s="14" t="s">
        <v>120</v>
      </c>
      <c r="BK209" s="147">
        <f t="shared" si="35"/>
        <v>0</v>
      </c>
      <c r="BL209" s="14" t="s">
        <v>181</v>
      </c>
      <c r="BM209" s="146" t="s">
        <v>402</v>
      </c>
    </row>
    <row r="210" spans="1:65" s="12" customFormat="1" ht="22.9" customHeight="1">
      <c r="B210" s="122"/>
      <c r="D210" s="123" t="s">
        <v>68</v>
      </c>
      <c r="E210" s="132" t="s">
        <v>403</v>
      </c>
      <c r="F210" s="132" t="s">
        <v>404</v>
      </c>
      <c r="J210" s="133"/>
      <c r="L210" s="122"/>
      <c r="M210" s="126"/>
      <c r="N210" s="127"/>
      <c r="O210" s="127"/>
      <c r="P210" s="128">
        <f>SUM(P211:P216)</f>
        <v>5.3567000000000009</v>
      </c>
      <c r="Q210" s="127"/>
      <c r="R210" s="128">
        <f>SUM(R211:R216)</f>
        <v>0.17499999999999999</v>
      </c>
      <c r="S210" s="127"/>
      <c r="T210" s="129">
        <f>SUM(T211:T216)</f>
        <v>0.53409450000000003</v>
      </c>
      <c r="AR210" s="123" t="s">
        <v>120</v>
      </c>
      <c r="AT210" s="130" t="s">
        <v>68</v>
      </c>
      <c r="AU210" s="130" t="s">
        <v>77</v>
      </c>
      <c r="AY210" s="123" t="s">
        <v>113</v>
      </c>
      <c r="BK210" s="131">
        <f>SUM(BK211:BK216)</f>
        <v>0</v>
      </c>
    </row>
    <row r="211" spans="1:65" s="2" customFormat="1" ht="16.5" customHeight="1">
      <c r="A211" s="26"/>
      <c r="B211" s="134"/>
      <c r="C211" s="135" t="s">
        <v>405</v>
      </c>
      <c r="D211" s="135" t="s">
        <v>115</v>
      </c>
      <c r="E211" s="136" t="s">
        <v>406</v>
      </c>
      <c r="F211" s="137" t="s">
        <v>407</v>
      </c>
      <c r="G211" s="138" t="s">
        <v>118</v>
      </c>
      <c r="H211" s="139">
        <v>31.51</v>
      </c>
      <c r="I211" s="140"/>
      <c r="J211" s="140"/>
      <c r="K211" s="141"/>
      <c r="L211" s="27"/>
      <c r="M211" s="142" t="s">
        <v>1</v>
      </c>
      <c r="N211" s="143" t="s">
        <v>35</v>
      </c>
      <c r="O211" s="144">
        <v>0.17</v>
      </c>
      <c r="P211" s="144">
        <f t="shared" ref="P211:P216" si="36">O211*H211</f>
        <v>5.3567000000000009</v>
      </c>
      <c r="Q211" s="144">
        <v>0</v>
      </c>
      <c r="R211" s="144">
        <f t="shared" ref="R211:R216" si="37">Q211*H211</f>
        <v>0</v>
      </c>
      <c r="S211" s="144">
        <v>1.695E-2</v>
      </c>
      <c r="T211" s="145">
        <f t="shared" ref="T211:T216" si="38">S211*H211</f>
        <v>0.53409450000000003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6" t="s">
        <v>181</v>
      </c>
      <c r="AT211" s="146" t="s">
        <v>115</v>
      </c>
      <c r="AU211" s="146" t="s">
        <v>120</v>
      </c>
      <c r="AY211" s="14" t="s">
        <v>113</v>
      </c>
      <c r="BE211" s="147">
        <f t="shared" ref="BE211:BE216" si="39">IF(N211="základná",J211,0)</f>
        <v>0</v>
      </c>
      <c r="BF211" s="147">
        <f t="shared" ref="BF211:BF216" si="40">IF(N211="znížená",J211,0)</f>
        <v>0</v>
      </c>
      <c r="BG211" s="147">
        <f t="shared" ref="BG211:BG216" si="41">IF(N211="zákl. prenesená",J211,0)</f>
        <v>0</v>
      </c>
      <c r="BH211" s="147">
        <f t="shared" ref="BH211:BH216" si="42">IF(N211="zníž. prenesená",J211,0)</f>
        <v>0</v>
      </c>
      <c r="BI211" s="147">
        <f t="shared" ref="BI211:BI216" si="43">IF(N211="nulová",J211,0)</f>
        <v>0</v>
      </c>
      <c r="BJ211" s="14" t="s">
        <v>120</v>
      </c>
      <c r="BK211" s="147">
        <f t="shared" ref="BK211:BK216" si="44">ROUND(I211*H211,2)</f>
        <v>0</v>
      </c>
      <c r="BL211" s="14" t="s">
        <v>181</v>
      </c>
      <c r="BM211" s="146" t="s">
        <v>408</v>
      </c>
    </row>
    <row r="212" spans="1:65" s="2" customFormat="1" ht="24" customHeight="1">
      <c r="A212" s="26"/>
      <c r="B212" s="134"/>
      <c r="C212" s="148" t="s">
        <v>409</v>
      </c>
      <c r="D212" s="148" t="s">
        <v>249</v>
      </c>
      <c r="E212" s="149" t="s">
        <v>410</v>
      </c>
      <c r="F212" s="150" t="s">
        <v>411</v>
      </c>
      <c r="G212" s="151" t="s">
        <v>219</v>
      </c>
      <c r="H212" s="152">
        <v>4</v>
      </c>
      <c r="I212" s="153"/>
      <c r="J212" s="153"/>
      <c r="K212" s="154"/>
      <c r="L212" s="155"/>
      <c r="M212" s="156" t="s">
        <v>1</v>
      </c>
      <c r="N212" s="157" t="s">
        <v>35</v>
      </c>
      <c r="O212" s="144">
        <v>0</v>
      </c>
      <c r="P212" s="144">
        <f t="shared" si="36"/>
        <v>0</v>
      </c>
      <c r="Q212" s="144">
        <v>2.5000000000000001E-2</v>
      </c>
      <c r="R212" s="144">
        <f t="shared" si="37"/>
        <v>0.1</v>
      </c>
      <c r="S212" s="144">
        <v>0</v>
      </c>
      <c r="T212" s="145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6" t="s">
        <v>252</v>
      </c>
      <c r="AT212" s="146" t="s">
        <v>249</v>
      </c>
      <c r="AU212" s="146" t="s">
        <v>120</v>
      </c>
      <c r="AY212" s="14" t="s">
        <v>113</v>
      </c>
      <c r="BE212" s="147">
        <f t="shared" si="39"/>
        <v>0</v>
      </c>
      <c r="BF212" s="147">
        <f t="shared" si="40"/>
        <v>0</v>
      </c>
      <c r="BG212" s="147">
        <f t="shared" si="41"/>
        <v>0</v>
      </c>
      <c r="BH212" s="147">
        <f t="shared" si="42"/>
        <v>0</v>
      </c>
      <c r="BI212" s="147">
        <f t="shared" si="43"/>
        <v>0</v>
      </c>
      <c r="BJ212" s="14" t="s">
        <v>120</v>
      </c>
      <c r="BK212" s="147">
        <f t="shared" si="44"/>
        <v>0</v>
      </c>
      <c r="BL212" s="14" t="s">
        <v>181</v>
      </c>
      <c r="BM212" s="146" t="s">
        <v>412</v>
      </c>
    </row>
    <row r="213" spans="1:65" s="2" customFormat="1" ht="24" customHeight="1">
      <c r="A213" s="26"/>
      <c r="B213" s="134"/>
      <c r="C213" s="148" t="s">
        <v>413</v>
      </c>
      <c r="D213" s="148" t="s">
        <v>249</v>
      </c>
      <c r="E213" s="149" t="s">
        <v>414</v>
      </c>
      <c r="F213" s="150" t="s">
        <v>415</v>
      </c>
      <c r="G213" s="151" t="s">
        <v>219</v>
      </c>
      <c r="H213" s="152">
        <v>1</v>
      </c>
      <c r="I213" s="153"/>
      <c r="J213" s="153"/>
      <c r="K213" s="154"/>
      <c r="L213" s="155"/>
      <c r="M213" s="156" t="s">
        <v>1</v>
      </c>
      <c r="N213" s="157" t="s">
        <v>35</v>
      </c>
      <c r="O213" s="144">
        <v>0</v>
      </c>
      <c r="P213" s="144">
        <f t="shared" si="36"/>
        <v>0</v>
      </c>
      <c r="Q213" s="144">
        <v>2.5000000000000001E-2</v>
      </c>
      <c r="R213" s="144">
        <f t="shared" si="37"/>
        <v>2.5000000000000001E-2</v>
      </c>
      <c r="S213" s="144">
        <v>0</v>
      </c>
      <c r="T213" s="145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6" t="s">
        <v>252</v>
      </c>
      <c r="AT213" s="146" t="s">
        <v>249</v>
      </c>
      <c r="AU213" s="146" t="s">
        <v>120</v>
      </c>
      <c r="AY213" s="14" t="s">
        <v>113</v>
      </c>
      <c r="BE213" s="147">
        <f t="shared" si="39"/>
        <v>0</v>
      </c>
      <c r="BF213" s="147">
        <f t="shared" si="40"/>
        <v>0</v>
      </c>
      <c r="BG213" s="147">
        <f t="shared" si="41"/>
        <v>0</v>
      </c>
      <c r="BH213" s="147">
        <f t="shared" si="42"/>
        <v>0</v>
      </c>
      <c r="BI213" s="147">
        <f t="shared" si="43"/>
        <v>0</v>
      </c>
      <c r="BJ213" s="14" t="s">
        <v>120</v>
      </c>
      <c r="BK213" s="147">
        <f t="shared" si="44"/>
        <v>0</v>
      </c>
      <c r="BL213" s="14" t="s">
        <v>181</v>
      </c>
      <c r="BM213" s="146" t="s">
        <v>416</v>
      </c>
    </row>
    <row r="214" spans="1:65" s="2" customFormat="1" ht="24" customHeight="1">
      <c r="A214" s="26"/>
      <c r="B214" s="134"/>
      <c r="C214" s="148" t="s">
        <v>417</v>
      </c>
      <c r="D214" s="148" t="s">
        <v>249</v>
      </c>
      <c r="E214" s="149" t="s">
        <v>418</v>
      </c>
      <c r="F214" s="150" t="s">
        <v>419</v>
      </c>
      <c r="G214" s="151" t="s">
        <v>219</v>
      </c>
      <c r="H214" s="152">
        <v>1</v>
      </c>
      <c r="I214" s="153"/>
      <c r="J214" s="153"/>
      <c r="K214" s="154"/>
      <c r="L214" s="155"/>
      <c r="M214" s="156" t="s">
        <v>1</v>
      </c>
      <c r="N214" s="157" t="s">
        <v>35</v>
      </c>
      <c r="O214" s="144">
        <v>0</v>
      </c>
      <c r="P214" s="144">
        <f t="shared" si="36"/>
        <v>0</v>
      </c>
      <c r="Q214" s="144">
        <v>2.5000000000000001E-2</v>
      </c>
      <c r="R214" s="144">
        <f t="shared" si="37"/>
        <v>2.5000000000000001E-2</v>
      </c>
      <c r="S214" s="144">
        <v>0</v>
      </c>
      <c r="T214" s="145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6" t="s">
        <v>252</v>
      </c>
      <c r="AT214" s="146" t="s">
        <v>249</v>
      </c>
      <c r="AU214" s="146" t="s">
        <v>120</v>
      </c>
      <c r="AY214" s="14" t="s">
        <v>113</v>
      </c>
      <c r="BE214" s="147">
        <f t="shared" si="39"/>
        <v>0</v>
      </c>
      <c r="BF214" s="147">
        <f t="shared" si="40"/>
        <v>0</v>
      </c>
      <c r="BG214" s="147">
        <f t="shared" si="41"/>
        <v>0</v>
      </c>
      <c r="BH214" s="147">
        <f t="shared" si="42"/>
        <v>0</v>
      </c>
      <c r="BI214" s="147">
        <f t="shared" si="43"/>
        <v>0</v>
      </c>
      <c r="BJ214" s="14" t="s">
        <v>120</v>
      </c>
      <c r="BK214" s="147">
        <f t="shared" si="44"/>
        <v>0</v>
      </c>
      <c r="BL214" s="14" t="s">
        <v>181</v>
      </c>
      <c r="BM214" s="146" t="s">
        <v>420</v>
      </c>
    </row>
    <row r="215" spans="1:65" s="2" customFormat="1" ht="24" customHeight="1">
      <c r="A215" s="26"/>
      <c r="B215" s="134"/>
      <c r="C215" s="148" t="s">
        <v>421</v>
      </c>
      <c r="D215" s="148" t="s">
        <v>249</v>
      </c>
      <c r="E215" s="149" t="s">
        <v>422</v>
      </c>
      <c r="F215" s="150" t="s">
        <v>423</v>
      </c>
      <c r="G215" s="151" t="s">
        <v>219</v>
      </c>
      <c r="H215" s="152">
        <v>1</v>
      </c>
      <c r="I215" s="153"/>
      <c r="J215" s="153"/>
      <c r="K215" s="154"/>
      <c r="L215" s="155"/>
      <c r="M215" s="156" t="s">
        <v>1</v>
      </c>
      <c r="N215" s="157" t="s">
        <v>35</v>
      </c>
      <c r="O215" s="144">
        <v>0</v>
      </c>
      <c r="P215" s="144">
        <f t="shared" si="36"/>
        <v>0</v>
      </c>
      <c r="Q215" s="144">
        <v>2.5000000000000001E-2</v>
      </c>
      <c r="R215" s="144">
        <f t="shared" si="37"/>
        <v>2.5000000000000001E-2</v>
      </c>
      <c r="S215" s="144">
        <v>0</v>
      </c>
      <c r="T215" s="145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6" t="s">
        <v>252</v>
      </c>
      <c r="AT215" s="146" t="s">
        <v>249</v>
      </c>
      <c r="AU215" s="146" t="s">
        <v>120</v>
      </c>
      <c r="AY215" s="14" t="s">
        <v>113</v>
      </c>
      <c r="BE215" s="147">
        <f t="shared" si="39"/>
        <v>0</v>
      </c>
      <c r="BF215" s="147">
        <f t="shared" si="40"/>
        <v>0</v>
      </c>
      <c r="BG215" s="147">
        <f t="shared" si="41"/>
        <v>0</v>
      </c>
      <c r="BH215" s="147">
        <f t="shared" si="42"/>
        <v>0</v>
      </c>
      <c r="BI215" s="147">
        <f t="shared" si="43"/>
        <v>0</v>
      </c>
      <c r="BJ215" s="14" t="s">
        <v>120</v>
      </c>
      <c r="BK215" s="147">
        <f t="shared" si="44"/>
        <v>0</v>
      </c>
      <c r="BL215" s="14" t="s">
        <v>181</v>
      </c>
      <c r="BM215" s="146" t="s">
        <v>424</v>
      </c>
    </row>
    <row r="216" spans="1:65" s="2" customFormat="1" ht="24" customHeight="1">
      <c r="A216" s="26"/>
      <c r="B216" s="134"/>
      <c r="C216" s="135" t="s">
        <v>425</v>
      </c>
      <c r="D216" s="135" t="s">
        <v>115</v>
      </c>
      <c r="E216" s="136" t="s">
        <v>426</v>
      </c>
      <c r="F216" s="137" t="s">
        <v>427</v>
      </c>
      <c r="G216" s="138" t="s">
        <v>344</v>
      </c>
      <c r="H216" s="139"/>
      <c r="I216" s="140"/>
      <c r="J216" s="140"/>
      <c r="K216" s="141"/>
      <c r="L216" s="27"/>
      <c r="M216" s="142" t="s">
        <v>1</v>
      </c>
      <c r="N216" s="143" t="s">
        <v>35</v>
      </c>
      <c r="O216" s="144">
        <v>0</v>
      </c>
      <c r="P216" s="144">
        <f t="shared" si="36"/>
        <v>0</v>
      </c>
      <c r="Q216" s="144">
        <v>0</v>
      </c>
      <c r="R216" s="144">
        <f t="shared" si="37"/>
        <v>0</v>
      </c>
      <c r="S216" s="144">
        <v>0</v>
      </c>
      <c r="T216" s="145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6" t="s">
        <v>181</v>
      </c>
      <c r="AT216" s="146" t="s">
        <v>115</v>
      </c>
      <c r="AU216" s="146" t="s">
        <v>120</v>
      </c>
      <c r="AY216" s="14" t="s">
        <v>113</v>
      </c>
      <c r="BE216" s="147">
        <f t="shared" si="39"/>
        <v>0</v>
      </c>
      <c r="BF216" s="147">
        <f t="shared" si="40"/>
        <v>0</v>
      </c>
      <c r="BG216" s="147">
        <f t="shared" si="41"/>
        <v>0</v>
      </c>
      <c r="BH216" s="147">
        <f t="shared" si="42"/>
        <v>0</v>
      </c>
      <c r="BI216" s="147">
        <f t="shared" si="43"/>
        <v>0</v>
      </c>
      <c r="BJ216" s="14" t="s">
        <v>120</v>
      </c>
      <c r="BK216" s="147">
        <f t="shared" si="44"/>
        <v>0</v>
      </c>
      <c r="BL216" s="14" t="s">
        <v>181</v>
      </c>
      <c r="BM216" s="146" t="s">
        <v>428</v>
      </c>
    </row>
    <row r="217" spans="1:65" s="12" customFormat="1" ht="22.9" customHeight="1">
      <c r="B217" s="122"/>
      <c r="D217" s="123" t="s">
        <v>68</v>
      </c>
      <c r="E217" s="132" t="s">
        <v>429</v>
      </c>
      <c r="F217" s="132" t="s">
        <v>430</v>
      </c>
      <c r="J217" s="133"/>
      <c r="L217" s="122"/>
      <c r="M217" s="126"/>
      <c r="N217" s="127"/>
      <c r="O217" s="127"/>
      <c r="P217" s="128">
        <f>P218</f>
        <v>0.48867660000000002</v>
      </c>
      <c r="Q217" s="127"/>
      <c r="R217" s="128">
        <f>R218</f>
        <v>2.9751999999999999E-3</v>
      </c>
      <c r="S217" s="127"/>
      <c r="T217" s="129">
        <f>T218</f>
        <v>0</v>
      </c>
      <c r="AR217" s="123" t="s">
        <v>120</v>
      </c>
      <c r="AT217" s="130" t="s">
        <v>68</v>
      </c>
      <c r="AU217" s="130" t="s">
        <v>77</v>
      </c>
      <c r="AY217" s="123" t="s">
        <v>113</v>
      </c>
      <c r="BK217" s="131">
        <f>BK218</f>
        <v>0</v>
      </c>
    </row>
    <row r="218" spans="1:65" s="2" customFormat="1" ht="16.5" customHeight="1">
      <c r="A218" s="26"/>
      <c r="B218" s="134"/>
      <c r="C218" s="135" t="s">
        <v>431</v>
      </c>
      <c r="D218" s="135" t="s">
        <v>115</v>
      </c>
      <c r="E218" s="136" t="s">
        <v>432</v>
      </c>
      <c r="F218" s="137" t="s">
        <v>433</v>
      </c>
      <c r="G218" s="138" t="s">
        <v>118</v>
      </c>
      <c r="H218" s="139">
        <v>37.19</v>
      </c>
      <c r="I218" s="140"/>
      <c r="J218" s="140"/>
      <c r="K218" s="141"/>
      <c r="L218" s="27"/>
      <c r="M218" s="142" t="s">
        <v>1</v>
      </c>
      <c r="N218" s="143" t="s">
        <v>35</v>
      </c>
      <c r="O218" s="144">
        <v>1.3140000000000001E-2</v>
      </c>
      <c r="P218" s="144">
        <f>O218*H218</f>
        <v>0.48867660000000002</v>
      </c>
      <c r="Q218" s="144">
        <v>8.0000000000000007E-5</v>
      </c>
      <c r="R218" s="144">
        <f>Q218*H218</f>
        <v>2.9751999999999999E-3</v>
      </c>
      <c r="S218" s="144">
        <v>0</v>
      </c>
      <c r="T218" s="145">
        <f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46" t="s">
        <v>181</v>
      </c>
      <c r="AT218" s="146" t="s">
        <v>115</v>
      </c>
      <c r="AU218" s="146" t="s">
        <v>120</v>
      </c>
      <c r="AY218" s="14" t="s">
        <v>113</v>
      </c>
      <c r="BE218" s="147">
        <f>IF(N218="základná",J218,0)</f>
        <v>0</v>
      </c>
      <c r="BF218" s="147">
        <f>IF(N218="znížená",J218,0)</f>
        <v>0</v>
      </c>
      <c r="BG218" s="147">
        <f>IF(N218="zákl. prenesená",J218,0)</f>
        <v>0</v>
      </c>
      <c r="BH218" s="147">
        <f>IF(N218="zníž. prenesená",J218,0)</f>
        <v>0</v>
      </c>
      <c r="BI218" s="147">
        <f>IF(N218="nulová",J218,0)</f>
        <v>0</v>
      </c>
      <c r="BJ218" s="14" t="s">
        <v>120</v>
      </c>
      <c r="BK218" s="147">
        <f>ROUND(I218*H218,2)</f>
        <v>0</v>
      </c>
      <c r="BL218" s="14" t="s">
        <v>181</v>
      </c>
      <c r="BM218" s="146" t="s">
        <v>434</v>
      </c>
    </row>
    <row r="219" spans="1:65" s="12" customFormat="1" ht="22.9" customHeight="1">
      <c r="B219" s="122"/>
      <c r="D219" s="123" t="s">
        <v>68</v>
      </c>
      <c r="E219" s="132" t="s">
        <v>435</v>
      </c>
      <c r="F219" s="132" t="s">
        <v>436</v>
      </c>
      <c r="J219" s="133"/>
      <c r="L219" s="122"/>
      <c r="M219" s="126"/>
      <c r="N219" s="127"/>
      <c r="O219" s="127"/>
      <c r="P219" s="128">
        <f>SUM(P220:P222)</f>
        <v>44.260188779999993</v>
      </c>
      <c r="Q219" s="127"/>
      <c r="R219" s="128">
        <f>SUM(R220:R222)</f>
        <v>1.21031892</v>
      </c>
      <c r="S219" s="127"/>
      <c r="T219" s="129">
        <f>SUM(T220:T222)</f>
        <v>0</v>
      </c>
      <c r="AR219" s="123" t="s">
        <v>120</v>
      </c>
      <c r="AT219" s="130" t="s">
        <v>68</v>
      </c>
      <c r="AU219" s="130" t="s">
        <v>77</v>
      </c>
      <c r="AY219" s="123" t="s">
        <v>113</v>
      </c>
      <c r="BK219" s="131">
        <f>SUM(BK220:BK222)</f>
        <v>0</v>
      </c>
    </row>
    <row r="220" spans="1:65" s="2" customFormat="1" ht="24" customHeight="1">
      <c r="A220" s="26"/>
      <c r="B220" s="134"/>
      <c r="C220" s="135" t="s">
        <v>437</v>
      </c>
      <c r="D220" s="135" t="s">
        <v>115</v>
      </c>
      <c r="E220" s="136" t="s">
        <v>438</v>
      </c>
      <c r="F220" s="137" t="s">
        <v>439</v>
      </c>
      <c r="G220" s="138" t="s">
        <v>118</v>
      </c>
      <c r="H220" s="139">
        <v>45.637999999999998</v>
      </c>
      <c r="I220" s="140"/>
      <c r="J220" s="140"/>
      <c r="K220" s="141"/>
      <c r="L220" s="27"/>
      <c r="M220" s="142" t="s">
        <v>1</v>
      </c>
      <c r="N220" s="143" t="s">
        <v>35</v>
      </c>
      <c r="O220" s="144">
        <v>0.96980999999999995</v>
      </c>
      <c r="P220" s="144">
        <f>O220*H220</f>
        <v>44.260188779999993</v>
      </c>
      <c r="Q220" s="144">
        <v>3.8400000000000001E-3</v>
      </c>
      <c r="R220" s="144">
        <f>Q220*H220</f>
        <v>0.17524992</v>
      </c>
      <c r="S220" s="144">
        <v>0</v>
      </c>
      <c r="T220" s="145">
        <f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6" t="s">
        <v>181</v>
      </c>
      <c r="AT220" s="146" t="s">
        <v>115</v>
      </c>
      <c r="AU220" s="146" t="s">
        <v>120</v>
      </c>
      <c r="AY220" s="14" t="s">
        <v>113</v>
      </c>
      <c r="BE220" s="147">
        <f>IF(N220="základná",J220,0)</f>
        <v>0</v>
      </c>
      <c r="BF220" s="147">
        <f>IF(N220="znížená",J220,0)</f>
        <v>0</v>
      </c>
      <c r="BG220" s="147">
        <f>IF(N220="zákl. prenesená",J220,0)</f>
        <v>0</v>
      </c>
      <c r="BH220" s="147">
        <f>IF(N220="zníž. prenesená",J220,0)</f>
        <v>0</v>
      </c>
      <c r="BI220" s="147">
        <f>IF(N220="nulová",J220,0)</f>
        <v>0</v>
      </c>
      <c r="BJ220" s="14" t="s">
        <v>120</v>
      </c>
      <c r="BK220" s="147">
        <f>ROUND(I220*H220,2)</f>
        <v>0</v>
      </c>
      <c r="BL220" s="14" t="s">
        <v>181</v>
      </c>
      <c r="BM220" s="146" t="s">
        <v>440</v>
      </c>
    </row>
    <row r="221" spans="1:65" s="2" customFormat="1" ht="16.5" customHeight="1">
      <c r="A221" s="26"/>
      <c r="B221" s="134"/>
      <c r="C221" s="148" t="s">
        <v>441</v>
      </c>
      <c r="D221" s="148" t="s">
        <v>249</v>
      </c>
      <c r="E221" s="149" t="s">
        <v>442</v>
      </c>
      <c r="F221" s="150" t="s">
        <v>443</v>
      </c>
      <c r="G221" s="151" t="s">
        <v>118</v>
      </c>
      <c r="H221" s="152">
        <v>49.289000000000001</v>
      </c>
      <c r="I221" s="153"/>
      <c r="J221" s="153"/>
      <c r="K221" s="154"/>
      <c r="L221" s="155"/>
      <c r="M221" s="156" t="s">
        <v>1</v>
      </c>
      <c r="N221" s="157" t="s">
        <v>35</v>
      </c>
      <c r="O221" s="144">
        <v>0</v>
      </c>
      <c r="P221" s="144">
        <f>O221*H221</f>
        <v>0</v>
      </c>
      <c r="Q221" s="144">
        <v>2.1000000000000001E-2</v>
      </c>
      <c r="R221" s="144">
        <f>Q221*H221</f>
        <v>1.035069</v>
      </c>
      <c r="S221" s="144">
        <v>0</v>
      </c>
      <c r="T221" s="145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6" t="s">
        <v>252</v>
      </c>
      <c r="AT221" s="146" t="s">
        <v>249</v>
      </c>
      <c r="AU221" s="146" t="s">
        <v>120</v>
      </c>
      <c r="AY221" s="14" t="s">
        <v>113</v>
      </c>
      <c r="BE221" s="147">
        <f>IF(N221="základná",J221,0)</f>
        <v>0</v>
      </c>
      <c r="BF221" s="147">
        <f>IF(N221="znížená",J221,0)</f>
        <v>0</v>
      </c>
      <c r="BG221" s="147">
        <f>IF(N221="zákl. prenesená",J221,0)</f>
        <v>0</v>
      </c>
      <c r="BH221" s="147">
        <f>IF(N221="zníž. prenesená",J221,0)</f>
        <v>0</v>
      </c>
      <c r="BI221" s="147">
        <f>IF(N221="nulová",J221,0)</f>
        <v>0</v>
      </c>
      <c r="BJ221" s="14" t="s">
        <v>120</v>
      </c>
      <c r="BK221" s="147">
        <f>ROUND(I221*H221,2)</f>
        <v>0</v>
      </c>
      <c r="BL221" s="14" t="s">
        <v>181</v>
      </c>
      <c r="BM221" s="146" t="s">
        <v>444</v>
      </c>
    </row>
    <row r="222" spans="1:65" s="2" customFormat="1" ht="24" customHeight="1">
      <c r="A222" s="26"/>
      <c r="B222" s="134"/>
      <c r="C222" s="135" t="s">
        <v>445</v>
      </c>
      <c r="D222" s="135" t="s">
        <v>115</v>
      </c>
      <c r="E222" s="136" t="s">
        <v>446</v>
      </c>
      <c r="F222" s="137" t="s">
        <v>447</v>
      </c>
      <c r="G222" s="138" t="s">
        <v>344</v>
      </c>
      <c r="H222" s="139"/>
      <c r="I222" s="140"/>
      <c r="J222" s="140"/>
      <c r="K222" s="141"/>
      <c r="L222" s="27"/>
      <c r="M222" s="142" t="s">
        <v>1</v>
      </c>
      <c r="N222" s="143" t="s">
        <v>35</v>
      </c>
      <c r="O222" s="144">
        <v>0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6" t="s">
        <v>181</v>
      </c>
      <c r="AT222" s="146" t="s">
        <v>115</v>
      </c>
      <c r="AU222" s="146" t="s">
        <v>120</v>
      </c>
      <c r="AY222" s="14" t="s">
        <v>113</v>
      </c>
      <c r="BE222" s="147">
        <f>IF(N222="základná",J222,0)</f>
        <v>0</v>
      </c>
      <c r="BF222" s="147">
        <f>IF(N222="znížená",J222,0)</f>
        <v>0</v>
      </c>
      <c r="BG222" s="147">
        <f>IF(N222="zákl. prenesená",J222,0)</f>
        <v>0</v>
      </c>
      <c r="BH222" s="147">
        <f>IF(N222="zníž. prenesená",J222,0)</f>
        <v>0</v>
      </c>
      <c r="BI222" s="147">
        <f>IF(N222="nulová",J222,0)</f>
        <v>0</v>
      </c>
      <c r="BJ222" s="14" t="s">
        <v>120</v>
      </c>
      <c r="BK222" s="147">
        <f>ROUND(I222*H222,2)</f>
        <v>0</v>
      </c>
      <c r="BL222" s="14" t="s">
        <v>181</v>
      </c>
      <c r="BM222" s="146" t="s">
        <v>448</v>
      </c>
    </row>
    <row r="223" spans="1:65" s="12" customFormat="1" ht="22.9" customHeight="1">
      <c r="B223" s="122"/>
      <c r="D223" s="123" t="s">
        <v>68</v>
      </c>
      <c r="E223" s="132" t="s">
        <v>449</v>
      </c>
      <c r="F223" s="132" t="s">
        <v>450</v>
      </c>
      <c r="J223" s="133"/>
      <c r="L223" s="122"/>
      <c r="M223" s="126"/>
      <c r="N223" s="127"/>
      <c r="O223" s="127"/>
      <c r="P223" s="128">
        <f>P224</f>
        <v>57.09456256</v>
      </c>
      <c r="Q223" s="127"/>
      <c r="R223" s="128">
        <f>R224</f>
        <v>0.10061824000000001</v>
      </c>
      <c r="S223" s="127"/>
      <c r="T223" s="129">
        <f>T224</f>
        <v>0</v>
      </c>
      <c r="AR223" s="123" t="s">
        <v>120</v>
      </c>
      <c r="AT223" s="130" t="s">
        <v>68</v>
      </c>
      <c r="AU223" s="130" t="s">
        <v>77</v>
      </c>
      <c r="AY223" s="123" t="s">
        <v>113</v>
      </c>
      <c r="BK223" s="131">
        <f>BK224</f>
        <v>0</v>
      </c>
    </row>
    <row r="224" spans="1:65" s="2" customFormat="1" ht="16.5" customHeight="1">
      <c r="A224" s="26"/>
      <c r="B224" s="134"/>
      <c r="C224" s="135" t="s">
        <v>451</v>
      </c>
      <c r="D224" s="135" t="s">
        <v>115</v>
      </c>
      <c r="E224" s="136" t="s">
        <v>452</v>
      </c>
      <c r="F224" s="137" t="s">
        <v>453</v>
      </c>
      <c r="G224" s="138" t="s">
        <v>118</v>
      </c>
      <c r="H224" s="139">
        <v>314.43200000000002</v>
      </c>
      <c r="I224" s="140"/>
      <c r="J224" s="140"/>
      <c r="K224" s="141"/>
      <c r="L224" s="27"/>
      <c r="M224" s="158" t="s">
        <v>1</v>
      </c>
      <c r="N224" s="159" t="s">
        <v>35</v>
      </c>
      <c r="O224" s="160">
        <v>0.18157999999999999</v>
      </c>
      <c r="P224" s="160">
        <f>O224*H224</f>
        <v>57.09456256</v>
      </c>
      <c r="Q224" s="160">
        <v>3.2000000000000003E-4</v>
      </c>
      <c r="R224" s="160">
        <f>Q224*H224</f>
        <v>0.10061824000000001</v>
      </c>
      <c r="S224" s="160">
        <v>0</v>
      </c>
      <c r="T224" s="161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6" t="s">
        <v>181</v>
      </c>
      <c r="AT224" s="146" t="s">
        <v>115</v>
      </c>
      <c r="AU224" s="146" t="s">
        <v>120</v>
      </c>
      <c r="AY224" s="14" t="s">
        <v>113</v>
      </c>
      <c r="BE224" s="147">
        <f>IF(N224="základná",J224,0)</f>
        <v>0</v>
      </c>
      <c r="BF224" s="147">
        <f>IF(N224="znížená",J224,0)</f>
        <v>0</v>
      </c>
      <c r="BG224" s="147">
        <f>IF(N224="zákl. prenesená",J224,0)</f>
        <v>0</v>
      </c>
      <c r="BH224" s="147">
        <f>IF(N224="zníž. prenesená",J224,0)</f>
        <v>0</v>
      </c>
      <c r="BI224" s="147">
        <f>IF(N224="nulová",J224,0)</f>
        <v>0</v>
      </c>
      <c r="BJ224" s="14" t="s">
        <v>120</v>
      </c>
      <c r="BK224" s="147">
        <f>ROUND(I224*H224,2)</f>
        <v>0</v>
      </c>
      <c r="BL224" s="14" t="s">
        <v>181</v>
      </c>
      <c r="BM224" s="146" t="s">
        <v>454</v>
      </c>
    </row>
    <row r="225" spans="1:31" s="2" customFormat="1" ht="6.95" customHeight="1">
      <c r="A225" s="26"/>
      <c r="B225" s="41"/>
      <c r="C225" s="42"/>
      <c r="D225" s="42"/>
      <c r="E225" s="42"/>
      <c r="F225" s="42"/>
      <c r="G225" s="42"/>
      <c r="H225" s="42"/>
      <c r="I225" s="42"/>
      <c r="J225" s="42"/>
      <c r="K225" s="42"/>
      <c r="L225" s="27"/>
      <c r="M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</row>
  </sheetData>
  <autoFilter ref="C130:K224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 SO 01 hlavný objekt</vt:lpstr>
      <vt:lpstr>' SO 01 hlavný objekt'!Názvy_tlače</vt:lpstr>
      <vt:lpstr>'Rekapitulácia stavby'!Názvy_tlače</vt:lpstr>
      <vt:lpstr>' SO 01 hlavný objekt'!Oblasť_tlače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Gaton</cp:lastModifiedBy>
  <cp:lastPrinted>2019-09-20T12:40:16Z</cp:lastPrinted>
  <dcterms:created xsi:type="dcterms:W3CDTF">2019-09-20T12:34:51Z</dcterms:created>
  <dcterms:modified xsi:type="dcterms:W3CDTF">2019-09-20T12:40:22Z</dcterms:modified>
</cp:coreProperties>
</file>