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rakovarova/Desktop/VO HD/"/>
    </mc:Choice>
  </mc:AlternateContent>
  <xr:revisionPtr revIDLastSave="0" documentId="13_ncr:1_{CA29E6B8-2AA4-8A49-A631-3AE90A08F1B8}" xr6:coauthVersionLast="43" xr6:coauthVersionMax="43" xr10:uidLastSave="{00000000-0000-0000-0000-000000000000}"/>
  <bookViews>
    <workbookView xWindow="0" yWindow="460" windowWidth="28800" windowHeight="16600" activeTab="4" xr2:uid="{00000000-000D-0000-FFFF-FFFF00000000}"/>
  </bookViews>
  <sheets>
    <sheet name="Rekapitulácia" sheetId="1" r:id="rId1"/>
    <sheet name="Krycí list stavby" sheetId="2" r:id="rId2"/>
    <sheet name="Kryci_list 31245" sheetId="3" r:id="rId3"/>
    <sheet name="Rekap 31245" sheetId="4" r:id="rId4"/>
    <sheet name="SO 31245" sheetId="5" r:id="rId5"/>
  </sheets>
  <definedNames>
    <definedName name="_xlnm.Print_Titles" localSheetId="3">'Rekap 31245'!$9:$9</definedName>
    <definedName name="_xlnm.Print_Titles" localSheetId="4">'SO 31245'!$8:$8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2" l="1"/>
  <c r="E18" i="2"/>
  <c r="D18" i="2"/>
  <c r="F8" i="1"/>
  <c r="J16" i="2" s="1"/>
  <c r="D8" i="1"/>
  <c r="J18" i="2" s="1"/>
  <c r="Z120" i="5"/>
  <c r="J17" i="3" s="1"/>
  <c r="S117" i="5"/>
  <c r="F25" i="4" s="1"/>
  <c r="K116" i="5"/>
  <c r="J116" i="5"/>
  <c r="P116" i="5"/>
  <c r="M116" i="5"/>
  <c r="L116" i="5"/>
  <c r="I116" i="5"/>
  <c r="K115" i="5"/>
  <c r="J115" i="5"/>
  <c r="P115" i="5"/>
  <c r="M115" i="5"/>
  <c r="L115" i="5"/>
  <c r="I115" i="5"/>
  <c r="K114" i="5"/>
  <c r="J114" i="5"/>
  <c r="P114" i="5"/>
  <c r="P117" i="5" s="1"/>
  <c r="E25" i="4" s="1"/>
  <c r="M114" i="5"/>
  <c r="L114" i="5"/>
  <c r="I114" i="5"/>
  <c r="K113" i="5"/>
  <c r="J113" i="5"/>
  <c r="P113" i="5"/>
  <c r="M113" i="5"/>
  <c r="L113" i="5"/>
  <c r="I113" i="5"/>
  <c r="S110" i="5"/>
  <c r="F24" i="4" s="1"/>
  <c r="P110" i="5"/>
  <c r="E24" i="4" s="1"/>
  <c r="K109" i="5"/>
  <c r="J109" i="5"/>
  <c r="M109" i="5"/>
  <c r="L109" i="5"/>
  <c r="I109" i="5"/>
  <c r="K108" i="5"/>
  <c r="J108" i="5"/>
  <c r="M108" i="5"/>
  <c r="H110" i="5" s="1"/>
  <c r="L108" i="5"/>
  <c r="G110" i="5" s="1"/>
  <c r="I108" i="5"/>
  <c r="S105" i="5"/>
  <c r="F23" i="4" s="1"/>
  <c r="P105" i="5"/>
  <c r="E23" i="4" s="1"/>
  <c r="K104" i="5"/>
  <c r="J104" i="5"/>
  <c r="M104" i="5"/>
  <c r="L104" i="5"/>
  <c r="I104" i="5"/>
  <c r="K103" i="5"/>
  <c r="J103" i="5"/>
  <c r="M103" i="5"/>
  <c r="M105" i="5" s="1"/>
  <c r="C23" i="4" s="1"/>
  <c r="L103" i="5"/>
  <c r="I103" i="5"/>
  <c r="S100" i="5"/>
  <c r="F22" i="4" s="1"/>
  <c r="P100" i="5"/>
  <c r="E22" i="4" s="1"/>
  <c r="K99" i="5"/>
  <c r="J99" i="5"/>
  <c r="M99" i="5"/>
  <c r="H100" i="5" s="1"/>
  <c r="L99" i="5"/>
  <c r="G100" i="5" s="1"/>
  <c r="I99" i="5"/>
  <c r="I100" i="5" s="1"/>
  <c r="D22" i="4" s="1"/>
  <c r="S96" i="5"/>
  <c r="F21" i="4" s="1"/>
  <c r="K95" i="5"/>
  <c r="J95" i="5"/>
  <c r="M95" i="5"/>
  <c r="L95" i="5"/>
  <c r="I95" i="5"/>
  <c r="K94" i="5"/>
  <c r="J94" i="5"/>
  <c r="M94" i="5"/>
  <c r="L94" i="5"/>
  <c r="G96" i="5" s="1"/>
  <c r="I94" i="5"/>
  <c r="K93" i="5"/>
  <c r="J93" i="5"/>
  <c r="M93" i="5"/>
  <c r="L93" i="5"/>
  <c r="I93" i="5"/>
  <c r="K92" i="5"/>
  <c r="J92" i="5"/>
  <c r="M92" i="5"/>
  <c r="L92" i="5"/>
  <c r="I92" i="5"/>
  <c r="K91" i="5"/>
  <c r="J91" i="5"/>
  <c r="P91" i="5"/>
  <c r="M91" i="5"/>
  <c r="L91" i="5"/>
  <c r="I91" i="5"/>
  <c r="K90" i="5"/>
  <c r="J90" i="5"/>
  <c r="P90" i="5"/>
  <c r="M90" i="5"/>
  <c r="L90" i="5"/>
  <c r="I90" i="5"/>
  <c r="K89" i="5"/>
  <c r="J89" i="5"/>
  <c r="M89" i="5"/>
  <c r="L89" i="5"/>
  <c r="I89" i="5"/>
  <c r="K88" i="5"/>
  <c r="J88" i="5"/>
  <c r="P88" i="5"/>
  <c r="M88" i="5"/>
  <c r="L88" i="5"/>
  <c r="I88" i="5"/>
  <c r="K87" i="5"/>
  <c r="J87" i="5"/>
  <c r="M87" i="5"/>
  <c r="L87" i="5"/>
  <c r="I87" i="5"/>
  <c r="K86" i="5"/>
  <c r="J86" i="5"/>
  <c r="M86" i="5"/>
  <c r="L86" i="5"/>
  <c r="I86" i="5"/>
  <c r="K85" i="5"/>
  <c r="J85" i="5"/>
  <c r="M85" i="5"/>
  <c r="L85" i="5"/>
  <c r="I85" i="5"/>
  <c r="K84" i="5"/>
  <c r="J84" i="5"/>
  <c r="P84" i="5"/>
  <c r="M84" i="5"/>
  <c r="L84" i="5"/>
  <c r="I84" i="5"/>
  <c r="K83" i="5"/>
  <c r="J83" i="5"/>
  <c r="P83" i="5"/>
  <c r="M83" i="5"/>
  <c r="L83" i="5"/>
  <c r="I83" i="5"/>
  <c r="K82" i="5"/>
  <c r="J82" i="5"/>
  <c r="P82" i="5"/>
  <c r="M82" i="5"/>
  <c r="L82" i="5"/>
  <c r="I82" i="5"/>
  <c r="K81" i="5"/>
  <c r="J81" i="5"/>
  <c r="P81" i="5"/>
  <c r="M81" i="5"/>
  <c r="L81" i="5"/>
  <c r="I81" i="5"/>
  <c r="K80" i="5"/>
  <c r="J80" i="5"/>
  <c r="M80" i="5"/>
  <c r="L80" i="5"/>
  <c r="I80" i="5"/>
  <c r="K79" i="5"/>
  <c r="J79" i="5"/>
  <c r="M79" i="5"/>
  <c r="L79" i="5"/>
  <c r="I79" i="5"/>
  <c r="E20" i="4"/>
  <c r="S76" i="5"/>
  <c r="F20" i="4" s="1"/>
  <c r="P76" i="5"/>
  <c r="K75" i="5"/>
  <c r="J75" i="5"/>
  <c r="M75" i="5"/>
  <c r="L75" i="5"/>
  <c r="I75" i="5"/>
  <c r="K74" i="5"/>
  <c r="J74" i="5"/>
  <c r="M74" i="5"/>
  <c r="L74" i="5"/>
  <c r="L76" i="5" s="1"/>
  <c r="B20" i="4" s="1"/>
  <c r="I74" i="5"/>
  <c r="I76" i="5" s="1"/>
  <c r="D20" i="4" s="1"/>
  <c r="S71" i="5"/>
  <c r="F19" i="4" s="1"/>
  <c r="K70" i="5"/>
  <c r="J70" i="5"/>
  <c r="M70" i="5"/>
  <c r="L70" i="5"/>
  <c r="I70" i="5"/>
  <c r="K69" i="5"/>
  <c r="J69" i="5"/>
  <c r="M69" i="5"/>
  <c r="L69" i="5"/>
  <c r="I69" i="5"/>
  <c r="K68" i="5"/>
  <c r="J68" i="5"/>
  <c r="P68" i="5"/>
  <c r="M68" i="5"/>
  <c r="L68" i="5"/>
  <c r="I68" i="5"/>
  <c r="K67" i="5"/>
  <c r="J67" i="5"/>
  <c r="P67" i="5"/>
  <c r="M67" i="5"/>
  <c r="L67" i="5"/>
  <c r="I67" i="5"/>
  <c r="K66" i="5"/>
  <c r="J66" i="5"/>
  <c r="M66" i="5"/>
  <c r="L66" i="5"/>
  <c r="I66" i="5"/>
  <c r="K65" i="5"/>
  <c r="J65" i="5"/>
  <c r="M65" i="5"/>
  <c r="L65" i="5"/>
  <c r="I65" i="5"/>
  <c r="K58" i="5"/>
  <c r="J58" i="5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M56" i="5"/>
  <c r="L56" i="5"/>
  <c r="I56" i="5"/>
  <c r="K55" i="5"/>
  <c r="J55" i="5"/>
  <c r="S55" i="5"/>
  <c r="M55" i="5"/>
  <c r="L55" i="5"/>
  <c r="I55" i="5"/>
  <c r="K54" i="5"/>
  <c r="J54" i="5"/>
  <c r="M54" i="5"/>
  <c r="L54" i="5"/>
  <c r="I54" i="5"/>
  <c r="K53" i="5"/>
  <c r="J53" i="5"/>
  <c r="M53" i="5"/>
  <c r="L53" i="5"/>
  <c r="I53" i="5"/>
  <c r="K52" i="5"/>
  <c r="J52" i="5"/>
  <c r="S52" i="5"/>
  <c r="M52" i="5"/>
  <c r="L52" i="5"/>
  <c r="I52" i="5"/>
  <c r="K51" i="5"/>
  <c r="J51" i="5"/>
  <c r="S51" i="5"/>
  <c r="S59" i="5" s="1"/>
  <c r="F15" i="4" s="1"/>
  <c r="M51" i="5"/>
  <c r="L51" i="5"/>
  <c r="I51" i="5"/>
  <c r="K50" i="5"/>
  <c r="J50" i="5"/>
  <c r="M50" i="5"/>
  <c r="L50" i="5"/>
  <c r="I50" i="5"/>
  <c r="K49" i="5"/>
  <c r="J49" i="5"/>
  <c r="P49" i="5"/>
  <c r="P59" i="5" s="1"/>
  <c r="E15" i="4" s="1"/>
  <c r="M49" i="5"/>
  <c r="H59" i="5" s="1"/>
  <c r="L49" i="5"/>
  <c r="I49" i="5"/>
  <c r="S46" i="5"/>
  <c r="F14" i="4" s="1"/>
  <c r="K45" i="5"/>
  <c r="J45" i="5"/>
  <c r="P45" i="5"/>
  <c r="M45" i="5"/>
  <c r="L45" i="5"/>
  <c r="I45" i="5"/>
  <c r="K44" i="5"/>
  <c r="J44" i="5"/>
  <c r="P44" i="5"/>
  <c r="M44" i="5"/>
  <c r="L44" i="5"/>
  <c r="I44" i="5"/>
  <c r="K43" i="5"/>
  <c r="J43" i="5"/>
  <c r="P43" i="5"/>
  <c r="M43" i="5"/>
  <c r="L43" i="5"/>
  <c r="I43" i="5"/>
  <c r="K42" i="5"/>
  <c r="J42" i="5"/>
  <c r="M42" i="5"/>
  <c r="L42" i="5"/>
  <c r="I42" i="5"/>
  <c r="K41" i="5"/>
  <c r="J41" i="5"/>
  <c r="M41" i="5"/>
  <c r="L41" i="5"/>
  <c r="I41" i="5"/>
  <c r="K40" i="5"/>
  <c r="J40" i="5"/>
  <c r="P40" i="5"/>
  <c r="M40" i="5"/>
  <c r="L40" i="5"/>
  <c r="I40" i="5"/>
  <c r="K39" i="5"/>
  <c r="J39" i="5"/>
  <c r="P39" i="5"/>
  <c r="M39" i="5"/>
  <c r="L39" i="5"/>
  <c r="I39" i="5"/>
  <c r="S36" i="5"/>
  <c r="F13" i="4" s="1"/>
  <c r="K35" i="5"/>
  <c r="J35" i="5"/>
  <c r="P35" i="5"/>
  <c r="M35" i="5"/>
  <c r="L35" i="5"/>
  <c r="I35" i="5"/>
  <c r="K34" i="5"/>
  <c r="J34" i="5"/>
  <c r="M34" i="5"/>
  <c r="L34" i="5"/>
  <c r="I34" i="5"/>
  <c r="K33" i="5"/>
  <c r="J33" i="5"/>
  <c r="P33" i="5"/>
  <c r="M33" i="5"/>
  <c r="L33" i="5"/>
  <c r="I33" i="5"/>
  <c r="K32" i="5"/>
  <c r="J32" i="5"/>
  <c r="P32" i="5"/>
  <c r="M32" i="5"/>
  <c r="L32" i="5"/>
  <c r="I32" i="5"/>
  <c r="K31" i="5"/>
  <c r="J31" i="5"/>
  <c r="P31" i="5"/>
  <c r="M31" i="5"/>
  <c r="L31" i="5"/>
  <c r="I31" i="5"/>
  <c r="K30" i="5"/>
  <c r="J30" i="5"/>
  <c r="M30" i="5"/>
  <c r="L30" i="5"/>
  <c r="I30" i="5"/>
  <c r="K29" i="5"/>
  <c r="J29" i="5"/>
  <c r="P29" i="5"/>
  <c r="M29" i="5"/>
  <c r="L29" i="5"/>
  <c r="I29" i="5"/>
  <c r="K28" i="5"/>
  <c r="J28" i="5"/>
  <c r="M28" i="5"/>
  <c r="L28" i="5"/>
  <c r="I28" i="5"/>
  <c r="K27" i="5"/>
  <c r="J27" i="5"/>
  <c r="P27" i="5"/>
  <c r="M27" i="5"/>
  <c r="L27" i="5"/>
  <c r="I27" i="5"/>
  <c r="K26" i="5"/>
  <c r="J26" i="5"/>
  <c r="P26" i="5"/>
  <c r="P36" i="5" s="1"/>
  <c r="E13" i="4" s="1"/>
  <c r="M26" i="5"/>
  <c r="L26" i="5"/>
  <c r="I26" i="5"/>
  <c r="S23" i="5"/>
  <c r="F12" i="4" s="1"/>
  <c r="K22" i="5"/>
  <c r="J22" i="5"/>
  <c r="M22" i="5"/>
  <c r="L22" i="5"/>
  <c r="I22" i="5"/>
  <c r="K21" i="5"/>
  <c r="J21" i="5"/>
  <c r="P21" i="5"/>
  <c r="M21" i="5"/>
  <c r="L21" i="5"/>
  <c r="I21" i="5"/>
  <c r="K20" i="5"/>
  <c r="J20" i="5"/>
  <c r="M20" i="5"/>
  <c r="L20" i="5"/>
  <c r="I20" i="5"/>
  <c r="K19" i="5"/>
  <c r="J19" i="5"/>
  <c r="P19" i="5"/>
  <c r="M19" i="5"/>
  <c r="L19" i="5"/>
  <c r="I19" i="5"/>
  <c r="K18" i="5"/>
  <c r="J18" i="5"/>
  <c r="P18" i="5"/>
  <c r="M18" i="5"/>
  <c r="L18" i="5"/>
  <c r="I18" i="5"/>
  <c r="K17" i="5"/>
  <c r="J17" i="5"/>
  <c r="P17" i="5"/>
  <c r="M17" i="5"/>
  <c r="L17" i="5"/>
  <c r="I17" i="5"/>
  <c r="K16" i="5"/>
  <c r="J16" i="5"/>
  <c r="P16" i="5"/>
  <c r="M16" i="5"/>
  <c r="L16" i="5"/>
  <c r="I16" i="5"/>
  <c r="K15" i="5"/>
  <c r="J15" i="5"/>
  <c r="M15" i="5"/>
  <c r="L15" i="5"/>
  <c r="I15" i="5"/>
  <c r="S12" i="5"/>
  <c r="F11" i="4" s="1"/>
  <c r="K11" i="5"/>
  <c r="J11" i="5"/>
  <c r="P11" i="5"/>
  <c r="M11" i="5"/>
  <c r="L11" i="5"/>
  <c r="L12" i="5" s="1"/>
  <c r="B11" i="4" s="1"/>
  <c r="I11" i="5"/>
  <c r="M96" i="5" l="1"/>
  <c r="C21" i="4" s="1"/>
  <c r="H76" i="5"/>
  <c r="I117" i="5"/>
  <c r="D25" i="4" s="1"/>
  <c r="G117" i="5"/>
  <c r="I46" i="5"/>
  <c r="D14" i="4" s="1"/>
  <c r="L46" i="5"/>
  <c r="B14" i="4" s="1"/>
  <c r="L23" i="5"/>
  <c r="B12" i="4" s="1"/>
  <c r="E7" i="1"/>
  <c r="E8" i="1" s="1"/>
  <c r="J17" i="2" s="1"/>
  <c r="J20" i="2" s="1"/>
  <c r="J20" i="3"/>
  <c r="M23" i="5"/>
  <c r="C12" i="4" s="1"/>
  <c r="H71" i="5"/>
  <c r="L36" i="5"/>
  <c r="B13" i="4" s="1"/>
  <c r="H46" i="5"/>
  <c r="I59" i="5"/>
  <c r="D15" i="4" s="1"/>
  <c r="M76" i="5"/>
  <c r="C20" i="4" s="1"/>
  <c r="I96" i="5"/>
  <c r="D21" i="4" s="1"/>
  <c r="L110" i="5"/>
  <c r="B24" i="4" s="1"/>
  <c r="I36" i="5"/>
  <c r="D13" i="4" s="1"/>
  <c r="K120" i="5"/>
  <c r="K7" i="1" s="1"/>
  <c r="I23" i="5"/>
  <c r="D12" i="4" s="1"/>
  <c r="P23" i="5"/>
  <c r="E12" i="4" s="1"/>
  <c r="H36" i="5"/>
  <c r="P46" i="5"/>
  <c r="E14" i="4" s="1"/>
  <c r="G59" i="5"/>
  <c r="I71" i="5"/>
  <c r="D19" i="4" s="1"/>
  <c r="L96" i="5"/>
  <c r="B21" i="4" s="1"/>
  <c r="P96" i="5"/>
  <c r="E21" i="4" s="1"/>
  <c r="I105" i="5"/>
  <c r="D23" i="4" s="1"/>
  <c r="M117" i="5"/>
  <c r="C25" i="4" s="1"/>
  <c r="I30" i="3"/>
  <c r="J30" i="3" s="1"/>
  <c r="L100" i="5"/>
  <c r="B22" i="4" s="1"/>
  <c r="G105" i="5"/>
  <c r="I110" i="5"/>
  <c r="D24" i="4" s="1"/>
  <c r="S61" i="5"/>
  <c r="F16" i="4" s="1"/>
  <c r="I12" i="5"/>
  <c r="D11" i="4" s="1"/>
  <c r="H12" i="5"/>
  <c r="G23" i="5"/>
  <c r="M36" i="5"/>
  <c r="C13" i="4" s="1"/>
  <c r="M46" i="5"/>
  <c r="C14" i="4" s="1"/>
  <c r="L59" i="5"/>
  <c r="B15" i="4" s="1"/>
  <c r="L71" i="5"/>
  <c r="B19" i="4" s="1"/>
  <c r="P71" i="5"/>
  <c r="E19" i="4" s="1"/>
  <c r="G76" i="5"/>
  <c r="M100" i="5"/>
  <c r="C22" i="4" s="1"/>
  <c r="H105" i="5"/>
  <c r="M110" i="5"/>
  <c r="C24" i="4" s="1"/>
  <c r="H117" i="5"/>
  <c r="S119" i="5"/>
  <c r="F26" i="4" s="1"/>
  <c r="P12" i="5"/>
  <c r="E11" i="4" s="1"/>
  <c r="H23" i="5"/>
  <c r="G36" i="5"/>
  <c r="G46" i="5"/>
  <c r="M59" i="5"/>
  <c r="C15" i="4" s="1"/>
  <c r="M71" i="5"/>
  <c r="C19" i="4" s="1"/>
  <c r="H96" i="5"/>
  <c r="L105" i="5"/>
  <c r="B23" i="4" s="1"/>
  <c r="L117" i="5"/>
  <c r="B25" i="4" s="1"/>
  <c r="M12" i="5"/>
  <c r="C11" i="4" s="1"/>
  <c r="G71" i="5"/>
  <c r="G12" i="5"/>
  <c r="L61" i="5" l="1"/>
  <c r="B16" i="4" s="1"/>
  <c r="D16" i="3" s="1"/>
  <c r="D16" i="2" s="1"/>
  <c r="G61" i="5"/>
  <c r="I119" i="5"/>
  <c r="D26" i="4" s="1"/>
  <c r="F17" i="3" s="1"/>
  <c r="F17" i="2" s="1"/>
  <c r="S120" i="5"/>
  <c r="F28" i="4" s="1"/>
  <c r="L119" i="5"/>
  <c r="B26" i="4" s="1"/>
  <c r="D17" i="3" s="1"/>
  <c r="D17" i="2" s="1"/>
  <c r="P61" i="5"/>
  <c r="E16" i="4" s="1"/>
  <c r="I61" i="5"/>
  <c r="D16" i="4" s="1"/>
  <c r="F16" i="3" s="1"/>
  <c r="F16" i="2" s="1"/>
  <c r="H61" i="5"/>
  <c r="G119" i="5"/>
  <c r="M119" i="5"/>
  <c r="C26" i="4" s="1"/>
  <c r="E17" i="3" s="1"/>
  <c r="E17" i="2" s="1"/>
  <c r="H119" i="5"/>
  <c r="P119" i="5"/>
  <c r="E26" i="4" s="1"/>
  <c r="M61" i="5"/>
  <c r="C16" i="4" s="1"/>
  <c r="E16" i="3" s="1"/>
  <c r="E16" i="2" s="1"/>
  <c r="F20" i="2" l="1"/>
  <c r="G120" i="5"/>
  <c r="I120" i="5"/>
  <c r="B7" i="1" s="1"/>
  <c r="F22" i="3"/>
  <c r="F22" i="2" s="1"/>
  <c r="F23" i="3"/>
  <c r="F23" i="2" s="1"/>
  <c r="J22" i="3"/>
  <c r="J22" i="2" s="1"/>
  <c r="J23" i="3"/>
  <c r="J23" i="2" s="1"/>
  <c r="F20" i="3"/>
  <c r="J24" i="3"/>
  <c r="J24" i="2" s="1"/>
  <c r="F24" i="3"/>
  <c r="F24" i="2" s="1"/>
  <c r="L120" i="5"/>
  <c r="B28" i="4" s="1"/>
  <c r="P120" i="5"/>
  <c r="E28" i="4" s="1"/>
  <c r="H120" i="5"/>
  <c r="M120" i="5"/>
  <c r="C28" i="4" s="1"/>
  <c r="D28" i="4" l="1"/>
  <c r="J26" i="2"/>
  <c r="J28" i="2" s="1"/>
  <c r="J26" i="3"/>
  <c r="J28" i="3" s="1"/>
  <c r="I29" i="3" s="1"/>
  <c r="J29" i="3" s="1"/>
  <c r="J31" i="3" s="1"/>
  <c r="B8" i="1"/>
  <c r="C7" i="1" l="1"/>
  <c r="C8" i="1" l="1"/>
  <c r="G7" i="1"/>
  <c r="G8" i="1" s="1"/>
  <c r="B9" i="1" s="1"/>
  <c r="I29" i="2" s="1"/>
  <c r="J29" i="2" s="1"/>
  <c r="G9" i="1" l="1"/>
  <c r="B10" i="1"/>
  <c r="G10" i="1" s="1"/>
  <c r="I30" i="2" l="1"/>
  <c r="J30" i="2" s="1"/>
  <c r="J31" i="2" s="1"/>
  <c r="G11" i="1"/>
</calcChain>
</file>

<file path=xl/sharedStrings.xml><?xml version="1.0" encoding="utf-8"?>
<sst xmlns="http://schemas.openxmlformats.org/spreadsheetml/2006/main" count="489" uniqueCount="253">
  <si>
    <t>Rekapitulácia rozpočtu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</si>
  <si>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</si>
  <si>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</si>
  <si>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</si>
  <si>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</si>
  <si>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</si>
  <si>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</si>
  <si>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</si>
  <si>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</si>
  <si>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</si>
  <si>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</si>
  <si>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01 - vlastný objekt</t>
  </si>
  <si>
    <t>Krycí list rozpočtu</t>
  </si>
  <si>
    <t xml:space="preserve">Miesto:  </t>
  </si>
  <si>
    <t>Objekt SO 01 - vlastný objekt</t>
  </si>
  <si>
    <t xml:space="preserve">Ks: </t>
  </si>
  <si>
    <t xml:space="preserve">Zákazka: </t>
  </si>
  <si>
    <t xml:space="preserve">Spracoval: </t>
  </si>
  <si>
    <t xml:space="preserve">Dňa </t>
  </si>
  <si>
    <t>Odberateľ: Obec Hendrichovce</t>
  </si>
  <si>
    <t xml:space="preserve">IČO: </t>
  </si>
  <si>
    <t xml:space="preserve">DIČ: </t>
  </si>
  <si>
    <t>Dodávateľ: Vlastvá firma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</si>
  <si>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</si>
  <si>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</si>
  <si>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</si>
  <si>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</si>
  <si>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</si>
  <si>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</si>
  <si>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</si>
  <si>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</si>
  <si>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</si>
  <si>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</si>
  <si>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</si>
  <si>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</si>
  <si>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</si>
  <si>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</si>
  <si>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</si>
  <si>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</si>
  <si>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</si>
  <si>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</si>
  <si>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</si>
  <si>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</si>
  <si>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</si>
  <si>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</si>
  <si>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</si>
  <si>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</si>
  <si>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</si>
  <si>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</si>
  <si>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</si>
  <si>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</si>
  <si>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</si>
  <si>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</si>
  <si>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</si>
  <si>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</si>
  <si>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</si>
  <si>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</si>
  <si>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</si>
  <si>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</si>
  <si>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</si>
  <si>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</si>
  <si>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</si>
  <si>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ZÁKLADY</t>
  </si>
  <si>
    <t>ZVISLÉ KONŠTRUKCIE</t>
  </si>
  <si>
    <t>VODOROVNÉ KONŠTRUKCIE</t>
  </si>
  <si>
    <t>POVRCHOVÉ ÚPRAVY</t>
  </si>
  <si>
    <t>OSTATNÉ PRÁCE</t>
  </si>
  <si>
    <t>Práce PSV</t>
  </si>
  <si>
    <t>IZOLÁCIE PROTI VODE A VLHKOSTI</t>
  </si>
  <si>
    <t>IZOLÁCIE TEPELNÉ BEŽNÝCH STAVEB. KONŠTRUKCIÍ</t>
  </si>
  <si>
    <t>KONŠTRUKCIE TESÁRSKE</t>
  </si>
  <si>
    <t>KONŠTRUKCIE KLAMPIARSKE</t>
  </si>
  <si>
    <t>KRYTINY TVRDÉ</t>
  </si>
  <si>
    <t>KOVOVÉ DOPLNKOVÉ KONŠTRUKCIE</t>
  </si>
  <si>
    <t>NÁTERY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</si>
  <si>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</si>
  <si>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</si>
  <si>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</si>
  <si>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</si>
  <si>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</si>
  <si>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</si>
  <si>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</si>
  <si>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</si>
  <si>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</t>
  </si>
  <si>
    <t>Suť</t>
  </si>
  <si>
    <t xml:space="preserve"> 11/A 1</t>
  </si>
  <si>
    <t xml:space="preserve"> 273313611</t>
  </si>
  <si>
    <t>Betón základových dosiek prostý triedy C 16/20</t>
  </si>
  <si>
    <t>m3</t>
  </si>
  <si>
    <t>R/RE</t>
  </si>
  <si>
    <t xml:space="preserve"> 311231472</t>
  </si>
  <si>
    <t>Murivo z tehál ............pálených na pero a drážku P+D 30x25x23,8</t>
  </si>
  <si>
    <t xml:space="preserve"> 311271302</t>
  </si>
  <si>
    <t>Murivo...........50x25x25 s betónovou výplňou</t>
  </si>
  <si>
    <t xml:space="preserve"> 311361825</t>
  </si>
  <si>
    <t>Výstuž pre murivo nosné s betónovou výplňou z ocele 10505</t>
  </si>
  <si>
    <t>t</t>
  </si>
  <si>
    <t xml:space="preserve"> 317321411</t>
  </si>
  <si>
    <t>Betón prekladov železový (bez výstuže) tr. (zn. IV)</t>
  </si>
  <si>
    <t xml:space="preserve"> 317351107</t>
  </si>
  <si>
    <t>Debnenie prekladu zhotovenie</t>
  </si>
  <si>
    <t>m2</t>
  </si>
  <si>
    <t xml:space="preserve"> 317351108</t>
  </si>
  <si>
    <t>Debnenie prekladu odstránenie</t>
  </si>
  <si>
    <t xml:space="preserve"> 317361821</t>
  </si>
  <si>
    <t>Výstuž prekladov ríms z ocele 10505</t>
  </si>
  <si>
    <t xml:space="preserve"> 317163006</t>
  </si>
  <si>
    <t>Preklad ...............23,8x7,0x250</t>
  </si>
  <si>
    <t>kus</t>
  </si>
  <si>
    <t xml:space="preserve"> 411321414</t>
  </si>
  <si>
    <t>Betón stropov doskových a trámových, klenieb, škrupín, nosníkov, železový tr.-(zn.IV)</t>
  </si>
  <si>
    <t xml:space="preserve"> 411351101</t>
  </si>
  <si>
    <t>Debnenie stropov doskových zhotovenie-dielce</t>
  </si>
  <si>
    <t xml:space="preserve"> 411351102</t>
  </si>
  <si>
    <t>Debnenie stropov doskových odstránenie-dielce</t>
  </si>
  <si>
    <t xml:space="preserve"> 411354173</t>
  </si>
  <si>
    <t>Podporná konštrukcia stropov pre zaťaženie do 12 kPa - zhotovenie</t>
  </si>
  <si>
    <t xml:space="preserve"> 411354174</t>
  </si>
  <si>
    <t>Podporná konštrukcia stropov pre zaťaženie do 12 kPa - odstránenie</t>
  </si>
  <si>
    <t xml:space="preserve"> 411361821</t>
  </si>
  <si>
    <t>Výstuž stropov a klenieb, nosníkov a trámov, stužujúcich pásov a vencov 10505</t>
  </si>
  <si>
    <t xml:space="preserve"> 417321515</t>
  </si>
  <si>
    <t>Betón stužujúcich pásov a vencov železový tr. D 30 (C 25/30)</t>
  </si>
  <si>
    <t xml:space="preserve"> 417351115</t>
  </si>
  <si>
    <t>Debnenie bočníc stužujúcich pásov a vencov vrátane vzpier zhotovenie</t>
  </si>
  <si>
    <t xml:space="preserve"> 417351116</t>
  </si>
  <si>
    <t>Debnenie bočníc stužujúcich pásov a vencov vrátane vzpier odstránenie</t>
  </si>
  <si>
    <t xml:space="preserve"> 417361821</t>
  </si>
  <si>
    <t>Výstuž stužujúcich pásov a vencov z betonárskej ocele 10 505</t>
  </si>
  <si>
    <t xml:space="preserve"> 631312511</t>
  </si>
  <si>
    <t>Mazanina z betónu prostého zn 2 8 cm</t>
  </si>
  <si>
    <t xml:space="preserve"> 631315611</t>
  </si>
  <si>
    <t>Mazanina z betónu prostého (z kameniva) hladená drev. hlad. hr. nad 120 do 240 mm, tr. B10 (zn.III)</t>
  </si>
  <si>
    <t xml:space="preserve"> 631319155</t>
  </si>
  <si>
    <t>Príplato za prehlad. povrchu betónovej mazaniny min. tr. B10 (zn.I) oceľ. hlad. hr. 120-240 mm</t>
  </si>
  <si>
    <t xml:space="preserve"> 631319175</t>
  </si>
  <si>
    <t>Prípl. za strhnutie povrchu mazaniny latou pre hr. obidvoch vrstiev mazaniny nad 120 do 240 mm</t>
  </si>
  <si>
    <t xml:space="preserve"> 631325711_2</t>
  </si>
  <si>
    <t>Priemyselná podlaha - mazanina z betónu B30, pancierova podlaha hr. 65 mm</t>
  </si>
  <si>
    <t xml:space="preserve"> 631362021</t>
  </si>
  <si>
    <t>Výstuž mazanín z betónov (z kameniva) a z ľahkých betónov zo zváraných sietí z drôtov typu KARI</t>
  </si>
  <si>
    <t xml:space="preserve"> 631571003</t>
  </si>
  <si>
    <t>Násyp zo štrkopiesku 0-32 (pre spevnenie podkladu)</t>
  </si>
  <si>
    <t xml:space="preserve"> 953943125</t>
  </si>
  <si>
    <t>Osadzovanie drobných kovových predmetov do betónu pred zabetónovaním, hmotnosti 30-120kg/kus</t>
  </si>
  <si>
    <t>P/PE</t>
  </si>
  <si>
    <t xml:space="preserve"> 553 - 106</t>
  </si>
  <si>
    <t>Dodávka OK - rám montážnej jamy</t>
  </si>
  <si>
    <t>kg</t>
  </si>
  <si>
    <t xml:space="preserve"> 13/B 1</t>
  </si>
  <si>
    <t xml:space="preserve"> 962032631</t>
  </si>
  <si>
    <t>Búranie muriva komínového nad strechou, na maltu vápennú alebo vápennocementovú -1,594 t</t>
  </si>
  <si>
    <t xml:space="preserve"> 974031165</t>
  </si>
  <si>
    <t>Vysekávanie rýh v murive tehlovom na maltu vápennú alebo vápennocementovú do hl. 150 mm a š. do 200 mm</t>
  </si>
  <si>
    <t>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</si>
  <si>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</si>
  <si>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</si>
  <si>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</si>
  <si>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</si>
  <si>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 xml:space="preserve"> 762 - 111</t>
  </si>
  <si>
    <t>Tesárske konštrukcie - demontáž konštrukcií krovov</t>
  </si>
  <si>
    <t>762/B 1</t>
  </si>
  <si>
    <t xml:space="preserve"> 762342811</t>
  </si>
  <si>
    <t>Demontáž latovania striech so sklonom do 60 st., pri osovej vzdialenosti lát do 0, 22 m,  -0.00700t</t>
  </si>
  <si>
    <t xml:space="preserve"> 762342812_1</t>
  </si>
  <si>
    <t>Demontáž štablona</t>
  </si>
  <si>
    <t xml:space="preserve"> 765332810_1</t>
  </si>
  <si>
    <t>Demontáž skladanej krytiny na ďalšie použitie, zo škridiel drážkových na sucho, -0,10000t</t>
  </si>
  <si>
    <t>711/A 1</t>
  </si>
  <si>
    <t xml:space="preserve"> 711111001</t>
  </si>
  <si>
    <t>Izolácia proti zemnej vlhkosti a tlakovej vode vodorovná penetračným náterom</t>
  </si>
  <si>
    <t xml:space="preserve"> 711112001</t>
  </si>
  <si>
    <t>Izolácia proti zemnej vlhkosti a tlakovej vode zvislá penetračným náterom za studena</t>
  </si>
  <si>
    <t xml:space="preserve"> 711141559</t>
  </si>
  <si>
    <t>Izolácia proti zemnej vlhkosti a tlakovej vode vodorovná NAIP pritavením</t>
  </si>
  <si>
    <t xml:space="preserve"> 711142559</t>
  </si>
  <si>
    <t>Izolácia proti zemnej vlhkosti a tlakovej vode zvislá NAIP pritavením</t>
  </si>
  <si>
    <t xml:space="preserve"> 111631100</t>
  </si>
  <si>
    <t xml:space="preserve">Lak asfaltový  izolačný  ALP </t>
  </si>
  <si>
    <t>T</t>
  </si>
  <si>
    <t xml:space="preserve"> 62832-1</t>
  </si>
  <si>
    <t>Modifikovaný asfaltový pás</t>
  </si>
  <si>
    <t xml:space="preserve"> 713 - 001</t>
  </si>
  <si>
    <t>Tepelná izolácia - montáž fóliís prelepením spojov príslušnou páskou</t>
  </si>
  <si>
    <t xml:space="preserve"> 673522210_3</t>
  </si>
  <si>
    <t>Poistná fólia</t>
  </si>
  <si>
    <t xml:space="preserve"> 762 - 004</t>
  </si>
  <si>
    <t>Tesárske konštrukcie - D+M drevené stupne - schody, vr. podkladnej konštrukcie a povrchovej úpravy</t>
  </si>
  <si>
    <t xml:space="preserve"> 762 - 009</t>
  </si>
  <si>
    <t>Tesárske konštrukcie - D+M štablona vr. povrchovej úpravy</t>
  </si>
  <si>
    <t>762/A 1</t>
  </si>
  <si>
    <t xml:space="preserve"> 762333110</t>
  </si>
  <si>
    <t>Montáž viazaných konštrukcií krovov striech nepravidelného pôdorysu z reziva plochy do 120 cm2</t>
  </si>
  <si>
    <t xml:space="preserve"> 762333120</t>
  </si>
  <si>
    <t>Montáž viazaných konštrukcií krovov striech nepravidelného pôdorysu z reziva plochy do 224 cm2</t>
  </si>
  <si>
    <t xml:space="preserve"> 762333130</t>
  </si>
  <si>
    <t>Montáž viazaných konštrukcií krovov striech nepravidelného pôdorysu z reziva plochy do 288 cm2</t>
  </si>
  <si>
    <t xml:space="preserve"> 762333140</t>
  </si>
  <si>
    <t>Montáž viazaných konštrukcií krovov striech nepravidelného pôdorysu z reziva plochy do 450 cm2</t>
  </si>
  <si>
    <t xml:space="preserve"> 762341610_1</t>
  </si>
  <si>
    <t>Montáž čelových dosiek a podbitia štablonov v spráde alebo rovnobežne s odkvapom</t>
  </si>
  <si>
    <t xml:space="preserve">m2 </t>
  </si>
  <si>
    <t xml:space="preserve"> 762342202</t>
  </si>
  <si>
    <t>Montáž debnenia a latovania pri vzdialenosti lát do 220 mm</t>
  </si>
  <si>
    <t xml:space="preserve"> 762342203_1</t>
  </si>
  <si>
    <t>Montáž kontralaťovania striech sklonu do 60 st.</t>
  </si>
  <si>
    <t xml:space="preserve"> M2</t>
  </si>
  <si>
    <t xml:space="preserve"> 762395000</t>
  </si>
  <si>
    <t>Spojovacie a ochranné prostiedky svorky, dosky, klince, pásová oceľ, skrutky, impregnácia</t>
  </si>
  <si>
    <t xml:space="preserve"> 762591100</t>
  </si>
  <si>
    <t>Montáž zakrytia kanálov fošňami hr. do 60 mm, voľne kladenými z reziva mäkkého a tvrdého</t>
  </si>
  <si>
    <t xml:space="preserve"> 762810017</t>
  </si>
  <si>
    <t>Záklop stropov z OSB dosiek skrutkovaných na trámy na zraz o hrúbke dosky 25 mm</t>
  </si>
  <si>
    <t xml:space="preserve"> 762895000</t>
  </si>
  <si>
    <t>Spojovacie prostriedky pre záklop, stropnice, podbíjanie - klince, svorky</t>
  </si>
  <si>
    <t xml:space="preserve"> 605 - 003</t>
  </si>
  <si>
    <t>Fošne z reziva SM/JD ak. I, hr. 60mm hobľované</t>
  </si>
  <si>
    <t xml:space="preserve"> 605 - 006</t>
  </si>
  <si>
    <t>Lata z reziva SM/JD 50 x 40 mm</t>
  </si>
  <si>
    <t xml:space="preserve"> 605102040</t>
  </si>
  <si>
    <t>Doska z reziva SM/JD</t>
  </si>
  <si>
    <t xml:space="preserve"> 605155000</t>
  </si>
  <si>
    <t>Hranol SM/JD ak I.,</t>
  </si>
  <si>
    <t xml:space="preserve"> M3</t>
  </si>
  <si>
    <t xml:space="preserve"> 764 - 005</t>
  </si>
  <si>
    <t>Klampiarske konštrukcie - demontáž a spätná montáž žľabov a zvodov</t>
  </si>
  <si>
    <t xml:space="preserve"> 765 - 005</t>
  </si>
  <si>
    <t>Tvrdé krytiny - D+M keramickej krytiny</t>
  </si>
  <si>
    <t xml:space="preserve"> 765 - 006</t>
  </si>
  <si>
    <t>Tvrdé krytiny - montáž pôvodnej krytiny</t>
  </si>
  <si>
    <t xml:space="preserve"> 767 - 001A2</t>
  </si>
  <si>
    <t>Kovové konštrukcie - D+M vráta 3000 x 3000 mm, vr. systemových doplnkov</t>
  </si>
  <si>
    <t xml:space="preserve"> 767 - 001A3</t>
  </si>
  <si>
    <t>D+M plastové okno 2100 x 1770 mm, vr. parapetov E/I a systemových doplnkov</t>
  </si>
  <si>
    <t>783/A 1</t>
  </si>
  <si>
    <t xml:space="preserve"> 783222100</t>
  </si>
  <si>
    <t>Nátery kov.stav.doplnk.konštr. syntetické farby šedej na vzduchu schnúce dvojnásobné</t>
  </si>
  <si>
    <t xml:space="preserve">Nátery kov.stav.doplnk.konštr. syntetické farby šedej na vzduchu schnúce dvojnásobné </t>
  </si>
  <si>
    <t xml:space="preserve"> 783726000</t>
  </si>
  <si>
    <t>Nátery tesárskych konštrukcií syntetické lazurovacím lakom napustením</t>
  </si>
  <si>
    <t xml:space="preserve"> 783782203</t>
  </si>
  <si>
    <t>Nátery terárskych konštrukcií povrchová impregnáciía proti škodcom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</si>
  <si>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</si>
  <si>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</si>
  <si>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</si>
  <si>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</si>
  <si>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</si>
  <si>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Dátum: </t>
  </si>
  <si>
    <t>Dodávateľ:</t>
  </si>
  <si>
    <t xml:space="preserve">Dodávateľ: </t>
  </si>
  <si>
    <t>Stavba DHZO Hendrichovce, sklad materiál.-technického vybavenia - 1. etapa</t>
  </si>
  <si>
    <t>Stavba DHZO Hendrichovce, sklad materiál.-technického vybavenia - 1.etapa</t>
  </si>
  <si>
    <t xml:space="preserve">Zákazka DHZO Hendrichovce, sklad materiál.-technického vybavenia - 1. etapa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</si>
</sst>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4" xfId="0" applyFont="1" applyFill="1" applyBorder="1"/>
    <xf numFmtId="0" fontId="1" fillId="0" borderId="26" xfId="0" applyFont="1" applyFill="1" applyBorder="1"/>
    <xf numFmtId="0" fontId="1" fillId="0" borderId="27" xfId="0" applyFont="1" applyFill="1" applyBorder="1"/>
    <xf numFmtId="164" fontId="1" fillId="0" borderId="28" xfId="0" applyNumberFormat="1" applyFont="1" applyFill="1" applyBorder="1"/>
    <xf numFmtId="0" fontId="1" fillId="0" borderId="29" xfId="0" applyFont="1" applyFill="1" applyBorder="1"/>
    <xf numFmtId="0" fontId="1" fillId="0" borderId="30" xfId="0" applyFont="1" applyFill="1" applyBorder="1"/>
    <xf numFmtId="0" fontId="6" fillId="0" borderId="16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1" xfId="0" applyFont="1" applyFill="1" applyBorder="1"/>
    <xf numFmtId="0" fontId="5" fillId="0" borderId="16" xfId="0" applyFont="1" applyFill="1" applyBorder="1"/>
    <xf numFmtId="0" fontId="5" fillId="0" borderId="9" xfId="0" applyFont="1" applyFill="1" applyBorder="1"/>
    <xf numFmtId="0" fontId="5" fillId="0" borderId="27" xfId="0" applyFont="1" applyFill="1" applyBorder="1"/>
    <xf numFmtId="0" fontId="1" fillId="0" borderId="31" xfId="0" applyFont="1" applyFill="1" applyBorder="1"/>
    <xf numFmtId="0" fontId="1" fillId="0" borderId="32" xfId="0" applyFont="1" applyFill="1" applyBorder="1"/>
    <xf numFmtId="0" fontId="1" fillId="0" borderId="28" xfId="0" applyFont="1" applyFill="1" applyBorder="1"/>
    <xf numFmtId="0" fontId="1" fillId="0" borderId="33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5" fillId="0" borderId="33" xfId="0" applyFont="1" applyFill="1" applyBorder="1"/>
    <xf numFmtId="0" fontId="5" fillId="0" borderId="35" xfId="0" applyFont="1" applyFill="1" applyBorder="1"/>
    <xf numFmtId="0" fontId="5" fillId="0" borderId="10" xfId="0" applyFont="1" applyFill="1" applyBorder="1"/>
    <xf numFmtId="0" fontId="4" fillId="0" borderId="38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34" xfId="0" applyFont="1" applyFill="1" applyBorder="1"/>
    <xf numFmtId="0" fontId="5" fillId="0" borderId="32" xfId="0" applyFont="1" applyFill="1" applyBorder="1"/>
    <xf numFmtId="0" fontId="5" fillId="0" borderId="12" xfId="0" applyFont="1" applyFill="1" applyBorder="1"/>
    <xf numFmtId="0" fontId="5" fillId="0" borderId="38" xfId="0" applyFont="1" applyFill="1" applyBorder="1" applyAlignment="1">
      <alignment horizontal="center"/>
    </xf>
    <xf numFmtId="164" fontId="1" fillId="0" borderId="21" xfId="0" applyNumberFormat="1" applyFont="1" applyFill="1" applyBorder="1"/>
    <xf numFmtId="0" fontId="5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/>
    <xf numFmtId="0" fontId="5" fillId="0" borderId="46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1" fillId="0" borderId="48" xfId="0" applyFont="1" applyFill="1" applyBorder="1"/>
    <xf numFmtId="0" fontId="5" fillId="0" borderId="49" xfId="0" applyFont="1" applyFill="1" applyBorder="1"/>
    <xf numFmtId="164" fontId="1" fillId="0" borderId="50" xfId="0" applyNumberFormat="1" applyFont="1" applyFill="1" applyBorder="1"/>
    <xf numFmtId="164" fontId="5" fillId="0" borderId="45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1" fillId="0" borderId="49" xfId="0" applyNumberFormat="1" applyFont="1" applyFill="1" applyBorder="1"/>
    <xf numFmtId="164" fontId="5" fillId="0" borderId="0" xfId="0" applyNumberFormat="1" applyFont="1" applyFill="1" applyBorder="1"/>
    <xf numFmtId="164" fontId="5" fillId="0" borderId="51" xfId="0" applyNumberFormat="1" applyFont="1" applyFill="1" applyBorder="1"/>
    <xf numFmtId="0" fontId="1" fillId="0" borderId="52" xfId="0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164" fontId="1" fillId="0" borderId="22" xfId="0" applyNumberFormat="1" applyFont="1" applyFill="1" applyBorder="1"/>
    <xf numFmtId="164" fontId="1" fillId="0" borderId="51" xfId="0" applyNumberFormat="1" applyFont="1" applyFill="1" applyBorder="1"/>
    <xf numFmtId="164" fontId="5" fillId="0" borderId="57" xfId="0" applyNumberFormat="1" applyFont="1" applyFill="1" applyBorder="1"/>
    <xf numFmtId="164" fontId="1" fillId="0" borderId="57" xfId="0" applyNumberFormat="1" applyFont="1" applyFill="1" applyBorder="1"/>
    <xf numFmtId="0" fontId="4" fillId="0" borderId="59" xfId="0" applyFont="1" applyFill="1" applyBorder="1" applyAlignment="1">
      <alignment horizontal="center"/>
    </xf>
    <xf numFmtId="0" fontId="5" fillId="0" borderId="60" xfId="0" applyFont="1" applyFill="1" applyBorder="1"/>
    <xf numFmtId="0" fontId="5" fillId="0" borderId="61" xfId="0" applyFont="1" applyFill="1" applyBorder="1"/>
    <xf numFmtId="0" fontId="5" fillId="0" borderId="62" xfId="0" applyFont="1" applyFill="1" applyBorder="1" applyAlignment="1">
      <alignment horizontal="center"/>
    </xf>
    <xf numFmtId="0" fontId="5" fillId="0" borderId="63" xfId="0" applyFont="1" applyFill="1" applyBorder="1"/>
    <xf numFmtId="164" fontId="5" fillId="0" borderId="63" xfId="0" applyNumberFormat="1" applyFont="1" applyFill="1" applyBorder="1"/>
    <xf numFmtId="164" fontId="5" fillId="0" borderId="64" xfId="0" applyNumberFormat="1" applyFont="1" applyFill="1" applyBorder="1"/>
    <xf numFmtId="164" fontId="1" fillId="0" borderId="66" xfId="0" applyNumberFormat="1" applyFont="1" applyFill="1" applyBorder="1"/>
    <xf numFmtId="164" fontId="4" fillId="0" borderId="67" xfId="0" applyNumberFormat="1" applyFont="1" applyFill="1" applyBorder="1"/>
    <xf numFmtId="164" fontId="1" fillId="0" borderId="68" xfId="0" applyNumberFormat="1" applyFont="1" applyFill="1" applyBorder="1"/>
    <xf numFmtId="0" fontId="1" fillId="0" borderId="15" xfId="0" applyFont="1" applyFill="1" applyBorder="1"/>
    <xf numFmtId="0" fontId="1" fillId="0" borderId="69" xfId="0" applyFont="1" applyFill="1" applyBorder="1"/>
    <xf numFmtId="0" fontId="1" fillId="0" borderId="70" xfId="0" applyFont="1" applyFill="1" applyBorder="1"/>
    <xf numFmtId="0" fontId="5" fillId="0" borderId="11" xfId="0" applyFont="1" applyFill="1" applyBorder="1"/>
    <xf numFmtId="0" fontId="5" fillId="0" borderId="71" xfId="0" applyFont="1" applyFill="1" applyBorder="1"/>
    <xf numFmtId="164" fontId="5" fillId="0" borderId="72" xfId="0" applyNumberFormat="1" applyFont="1" applyFill="1" applyBorder="1"/>
    <xf numFmtId="164" fontId="4" fillId="0" borderId="73" xfId="0" applyNumberFormat="1" applyFont="1" applyFill="1" applyBorder="1"/>
    <xf numFmtId="164" fontId="4" fillId="0" borderId="74" xfId="0" applyNumberFormat="1" applyFont="1" applyFill="1" applyBorder="1"/>
    <xf numFmtId="0" fontId="4" fillId="0" borderId="75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5" xfId="0" applyNumberFormat="1" applyFont="1" applyFill="1" applyBorder="1"/>
    <xf numFmtId="164" fontId="1" fillId="0" borderId="23" xfId="0" applyNumberFormat="1" applyFont="1" applyFill="1" applyBorder="1"/>
    <xf numFmtId="0" fontId="5" fillId="0" borderId="72" xfId="0" applyFont="1" applyFill="1" applyBorder="1"/>
    <xf numFmtId="0" fontId="5" fillId="0" borderId="0" xfId="0" applyFont="1" applyFill="1" applyBorder="1"/>
    <xf numFmtId="0" fontId="5" fillId="0" borderId="51" xfId="0" applyFont="1" applyFill="1" applyBorder="1"/>
    <xf numFmtId="0" fontId="1" fillId="0" borderId="0" xfId="0" applyFont="1" applyFill="1" applyBorder="1"/>
    <xf numFmtId="164" fontId="6" fillId="0" borderId="65" xfId="0" applyNumberFormat="1" applyFont="1" applyFill="1" applyBorder="1"/>
    <xf numFmtId="164" fontId="6" fillId="0" borderId="76" xfId="0" applyNumberFormat="1" applyFont="1" applyFill="1" applyBorder="1"/>
    <xf numFmtId="164" fontId="6" fillId="0" borderId="77" xfId="0" applyNumberFormat="1" applyFont="1" applyFill="1" applyBorder="1"/>
    <xf numFmtId="164" fontId="1" fillId="0" borderId="76" xfId="0" applyNumberFormat="1" applyFont="1" applyFill="1" applyBorder="1"/>
    <xf numFmtId="0" fontId="1" fillId="0" borderId="78" xfId="0" applyFont="1" applyFill="1" applyBorder="1"/>
    <xf numFmtId="164" fontId="5" fillId="0" borderId="79" xfId="0" applyNumberFormat="1" applyFont="1" applyFill="1" applyBorder="1"/>
    <xf numFmtId="0" fontId="1" fillId="0" borderId="80" xfId="0" applyFont="1" applyFill="1" applyBorder="1"/>
    <xf numFmtId="0" fontId="1" fillId="0" borderId="51" xfId="0" applyFont="1" applyFill="1" applyBorder="1"/>
    <xf numFmtId="164" fontId="5" fillId="0" borderId="76" xfId="0" applyNumberFormat="1" applyFont="1" applyFill="1" applyBorder="1"/>
    <xf numFmtId="164" fontId="5" fillId="0" borderId="77" xfId="0" applyNumberFormat="1" applyFont="1" applyFill="1" applyBorder="1"/>
    <xf numFmtId="164" fontId="1" fillId="0" borderId="77" xfId="0" applyNumberFormat="1" applyFont="1" applyFill="1" applyBorder="1"/>
    <xf numFmtId="0" fontId="1" fillId="0" borderId="57" xfId="0" applyFont="1" applyFill="1" applyBorder="1"/>
    <xf numFmtId="0" fontId="5" fillId="0" borderId="57" xfId="0" applyFont="1" applyFill="1" applyBorder="1"/>
    <xf numFmtId="0" fontId="1" fillId="0" borderId="81" xfId="0" applyFont="1" applyFill="1" applyBorder="1"/>
    <xf numFmtId="164" fontId="1" fillId="0" borderId="82" xfId="0" applyNumberFormat="1" applyFont="1" applyFill="1" applyBorder="1"/>
    <xf numFmtId="164" fontId="7" fillId="0" borderId="83" xfId="0" applyNumberFormat="1" applyFont="1" applyFill="1" applyBorder="1"/>
    <xf numFmtId="0" fontId="1" fillId="0" borderId="85" xfId="0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56" xfId="0" applyFont="1" applyFill="1" applyBorder="1"/>
    <xf numFmtId="0" fontId="1" fillId="0" borderId="58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4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0" xfId="0" applyFont="1" applyBorder="1"/>
    <xf numFmtId="164" fontId="5" fillId="0" borderId="90" xfId="0" applyNumberFormat="1" applyFont="1" applyBorder="1"/>
    <xf numFmtId="165" fontId="5" fillId="0" borderId="90" xfId="0" applyNumberFormat="1" applyFont="1" applyBorder="1"/>
    <xf numFmtId="0" fontId="8" fillId="0" borderId="0" xfId="0" applyFont="1"/>
    <xf numFmtId="0" fontId="4" fillId="0" borderId="90" xfId="0" applyFont="1" applyBorder="1"/>
    <xf numFmtId="164" fontId="4" fillId="0" borderId="90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9" fillId="2" borderId="0" xfId="0" applyFont="1" applyFill="1"/>
    <xf numFmtId="0" fontId="9" fillId="0" borderId="0" xfId="0" applyFont="1"/>
    <xf numFmtId="166" fontId="1" fillId="0" borderId="0" xfId="0" applyNumberFormat="1" applyFont="1"/>
    <xf numFmtId="0" fontId="4" fillId="2" borderId="90" xfId="0" applyFont="1" applyFill="1" applyBorder="1"/>
    <xf numFmtId="49" fontId="5" fillId="0" borderId="90" xfId="0" applyNumberFormat="1" applyFont="1" applyBorder="1"/>
    <xf numFmtId="166" fontId="5" fillId="0" borderId="90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0" fillId="0" borderId="90" xfId="0" applyFont="1" applyBorder="1"/>
    <xf numFmtId="164" fontId="10" fillId="0" borderId="90" xfId="0" applyNumberFormat="1" applyFont="1" applyBorder="1"/>
    <xf numFmtId="166" fontId="10" fillId="0" borderId="90" xfId="0" applyNumberFormat="1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1" xfId="0" applyFont="1" applyFill="1" applyBorder="1" applyAlignment="1">
      <alignment horizontal="center"/>
    </xf>
    <xf numFmtId="0" fontId="1" fillId="0" borderId="73" xfId="0" applyFont="1" applyFill="1" applyBorder="1"/>
    <xf numFmtId="0" fontId="1" fillId="0" borderId="92" xfId="0" applyFont="1" applyFill="1" applyBorder="1"/>
    <xf numFmtId="164" fontId="1" fillId="0" borderId="93" xfId="0" applyNumberFormat="1" applyFont="1" applyFill="1" applyBorder="1"/>
    <xf numFmtId="164" fontId="7" fillId="0" borderId="94" xfId="0" applyNumberFormat="1" applyFont="1" applyFill="1" applyBorder="1"/>
    <xf numFmtId="0" fontId="6" fillId="0" borderId="59" xfId="0" applyFont="1" applyFill="1" applyBorder="1" applyAlignment="1">
      <alignment horizontal="left" wrapText="1"/>
    </xf>
    <xf numFmtId="0" fontId="6" fillId="0" borderId="71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95" xfId="0" applyFont="1" applyFill="1" applyBorder="1" applyAlignment="1">
      <alignment horizontal="left" wrapText="1"/>
    </xf>
    <xf numFmtId="0" fontId="6" fillId="0" borderId="96" xfId="0" applyFont="1" applyFill="1" applyBorder="1" applyAlignment="1">
      <alignment horizontal="left" wrapText="1"/>
    </xf>
    <xf numFmtId="0" fontId="6" fillId="0" borderId="44" xfId="0" applyFont="1" applyFill="1" applyBorder="1" applyAlignment="1">
      <alignment horizontal="left" wrapText="1"/>
    </xf>
    <xf numFmtId="0" fontId="6" fillId="0" borderId="97" xfId="0" applyFont="1" applyFill="1" applyBorder="1" applyAlignment="1">
      <alignment horizontal="left" wrapText="1"/>
    </xf>
    <xf numFmtId="0" fontId="6" fillId="0" borderId="98" xfId="0" applyFont="1" applyFill="1" applyBorder="1" applyAlignment="1">
      <alignment horizontal="left" wrapText="1"/>
    </xf>
    <xf numFmtId="0" fontId="6" fillId="0" borderId="34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"/>
  <sheetViews>
    <sheetView zoomScale="140" workbookViewId="0">
      <selection activeCell="A5" sqref="A5"/>
    </sheetView>
  </sheetViews>
  <sheetFormatPr baseColWidth="10" defaultColWidth="0" defaultRowHeight="15"/>
  <cols>
    <col min="1" max="1" width="35.6640625" customWidth="1"/>
    <col min="2" max="3" width="15.6640625" customWidth="1"/>
    <col min="4" max="6" width="8.6640625" customWidth="1"/>
    <col min="7" max="7" width="15.6640625" customWidth="1"/>
    <col min="8" max="8" width="3.6640625" customWidth="1"/>
    <col min="9" max="26" width="0" hidden="1" customWidth="1"/>
    <col min="27" max="16384" width="9.1640625" hidden="1"/>
  </cols>
  <sheetData>
    <row r="1" spans="1:26">
      <c r="A1" s="3"/>
      <c r="B1" s="3"/>
      <c r="C1" s="3"/>
      <c r="D1" s="3"/>
      <c r="E1" s="3"/>
      <c r="F1" s="3"/>
      <c r="G1" s="3"/>
    </row>
    <row r="2" spans="1:26">
      <c r="A2" s="4" t="s">
        <v>0</v>
      </c>
      <c r="B2" s="3"/>
      <c r="C2" s="3"/>
      <c r="D2" s="3"/>
      <c r="E2" s="3"/>
      <c r="F2" s="6" t="s">
        <v>1</v>
      </c>
      <c r="G2" s="6"/>
    </row>
    <row r="3" spans="1:26">
      <c r="A3" s="3"/>
      <c r="B3" s="3"/>
      <c r="C3" s="3"/>
      <c r="D3" s="3"/>
      <c r="E3" s="3"/>
      <c r="F3" s="7" t="s">
        <v>2</v>
      </c>
      <c r="G3" s="7" t="s">
        <v>3</v>
      </c>
    </row>
    <row r="4" spans="1:26">
      <c r="A4" s="5" t="s">
        <v>250</v>
      </c>
      <c r="B4" s="3"/>
      <c r="C4" s="3"/>
      <c r="D4" s="3"/>
      <c r="E4" s="3"/>
      <c r="F4" s="8">
        <v>0.2</v>
      </c>
      <c r="G4" s="8">
        <v>0</v>
      </c>
    </row>
    <row r="5" spans="1:26">
      <c r="A5" s="3"/>
      <c r="B5" s="3"/>
      <c r="C5" s="3"/>
      <c r="D5" s="3"/>
      <c r="E5" s="3"/>
      <c r="F5" s="3"/>
      <c r="G5" s="3"/>
    </row>
    <row r="6" spans="1:26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</row>
    <row r="7" spans="1:26">
      <c r="A7" s="66" t="s">
        <v>11</v>
      </c>
      <c r="B7" s="73">
        <f>'SO 31245'!I120-Rekapitulácia!D7</f>
        <v>0</v>
      </c>
      <c r="C7" s="73">
        <f>'Kryci_list 31245'!J26</f>
        <v>0</v>
      </c>
      <c r="D7" s="73">
        <v>0</v>
      </c>
      <c r="E7" s="73">
        <f>'Kryci_list 31245'!J17</f>
        <v>0</v>
      </c>
      <c r="F7" s="73">
        <v>0</v>
      </c>
      <c r="G7" s="73">
        <f>B7+C7+D7+E7+F7</f>
        <v>0</v>
      </c>
      <c r="K7">
        <f>'SO 31245'!K120</f>
        <v>0</v>
      </c>
      <c r="Q7">
        <v>30.126000000000001</v>
      </c>
    </row>
    <row r="8" spans="1:26">
      <c r="A8" s="179" t="s">
        <v>242</v>
      </c>
      <c r="B8" s="180">
        <f>SUM(B7:B7)</f>
        <v>0</v>
      </c>
      <c r="C8" s="180">
        <f>SUM(C7:C7)</f>
        <v>0</v>
      </c>
      <c r="D8" s="180">
        <f>SUM(D7:D7)</f>
        <v>0</v>
      </c>
      <c r="E8" s="180">
        <f>SUM(E7:E7)</f>
        <v>0</v>
      </c>
      <c r="F8" s="180">
        <f>SUM(F7:F7)</f>
        <v>0</v>
      </c>
      <c r="G8" s="180">
        <f>SUM(G7:G7)-SUM(Z7:Z7)</f>
        <v>0</v>
      </c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1:26">
      <c r="A9" s="177" t="s">
        <v>243</v>
      </c>
      <c r="B9" s="178">
        <f>G8-SUM(Rekapitulácia!K7:'Rekapitulácia'!K7)*1</f>
        <v>0</v>
      </c>
      <c r="C9" s="178"/>
      <c r="D9" s="178"/>
      <c r="E9" s="178"/>
      <c r="F9" s="178"/>
      <c r="G9" s="178">
        <f>ROUND(((ROUND(B9,2)*20)/100),2)*1</f>
        <v>0</v>
      </c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</row>
    <row r="10" spans="1:26">
      <c r="A10" s="5" t="s">
        <v>244</v>
      </c>
      <c r="B10" s="175">
        <f>(G8-B9)</f>
        <v>0</v>
      </c>
      <c r="C10" s="175"/>
      <c r="D10" s="175"/>
      <c r="E10" s="175"/>
      <c r="F10" s="175"/>
      <c r="G10" s="175">
        <f>ROUND(((ROUND(B10,2)*0)/100),2)</f>
        <v>0</v>
      </c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</row>
    <row r="11" spans="1:26">
      <c r="A11" s="5" t="s">
        <v>245</v>
      </c>
      <c r="B11" s="175"/>
      <c r="C11" s="175"/>
      <c r="D11" s="175"/>
      <c r="E11" s="175"/>
      <c r="F11" s="175"/>
      <c r="G11" s="175">
        <f>SUM(G8:G10)</f>
        <v>0</v>
      </c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</row>
    <row r="12" spans="1:26">
      <c r="A12" s="10"/>
      <c r="B12" s="176"/>
      <c r="C12" s="176"/>
      <c r="D12" s="176"/>
      <c r="E12" s="176"/>
      <c r="F12" s="176"/>
      <c r="G12" s="176"/>
    </row>
    <row r="13" spans="1:26">
      <c r="A13" s="10"/>
      <c r="B13" s="176"/>
      <c r="C13" s="176"/>
      <c r="D13" s="176"/>
      <c r="E13" s="176"/>
      <c r="F13" s="176"/>
      <c r="G13" s="176"/>
    </row>
    <row r="14" spans="1:26">
      <c r="A14" s="10"/>
      <c r="B14" s="176"/>
      <c r="C14" s="176"/>
      <c r="D14" s="176"/>
      <c r="E14" s="176"/>
      <c r="F14" s="176"/>
      <c r="G14" s="176"/>
    </row>
    <row r="15" spans="1:26">
      <c r="A15" s="10"/>
      <c r="B15" s="176"/>
      <c r="C15" s="176"/>
      <c r="D15" s="176"/>
      <c r="E15" s="176"/>
      <c r="F15" s="176"/>
      <c r="G15" s="176"/>
    </row>
    <row r="16" spans="1:26">
      <c r="A16" s="10"/>
      <c r="B16" s="176"/>
      <c r="C16" s="176"/>
      <c r="D16" s="176"/>
      <c r="E16" s="176"/>
      <c r="F16" s="176"/>
      <c r="G16" s="176"/>
    </row>
    <row r="17" spans="1:7">
      <c r="A17" s="10"/>
      <c r="B17" s="176"/>
      <c r="C17" s="176"/>
      <c r="D17" s="176"/>
      <c r="E17" s="176"/>
      <c r="F17" s="176"/>
      <c r="G17" s="176"/>
    </row>
    <row r="18" spans="1:7">
      <c r="A18" s="10"/>
      <c r="B18" s="176"/>
      <c r="C18" s="176"/>
      <c r="D18" s="176"/>
      <c r="E18" s="176"/>
      <c r="F18" s="176"/>
      <c r="G18" s="176"/>
    </row>
    <row r="19" spans="1:7">
      <c r="A19" s="10"/>
      <c r="B19" s="176"/>
      <c r="C19" s="176"/>
      <c r="D19" s="176"/>
      <c r="E19" s="176"/>
      <c r="F19" s="176"/>
      <c r="G19" s="176"/>
    </row>
    <row r="20" spans="1:7">
      <c r="A20" s="10"/>
      <c r="B20" s="176"/>
      <c r="C20" s="176"/>
      <c r="D20" s="176"/>
      <c r="E20" s="176"/>
      <c r="F20" s="176"/>
      <c r="G20" s="176"/>
    </row>
    <row r="21" spans="1:7">
      <c r="A21" s="10"/>
      <c r="B21" s="176"/>
      <c r="C21" s="176"/>
      <c r="D21" s="176"/>
      <c r="E21" s="176"/>
      <c r="F21" s="176"/>
      <c r="G21" s="176"/>
    </row>
    <row r="22" spans="1:7">
      <c r="A22" s="10"/>
      <c r="B22" s="176"/>
      <c r="C22" s="176"/>
      <c r="D22" s="176"/>
      <c r="E22" s="176"/>
      <c r="F22" s="176"/>
      <c r="G22" s="176"/>
    </row>
    <row r="23" spans="1:7">
      <c r="A23" s="10"/>
      <c r="B23" s="176"/>
      <c r="C23" s="176"/>
      <c r="D23" s="176"/>
      <c r="E23" s="176"/>
      <c r="F23" s="176"/>
      <c r="G23" s="176"/>
    </row>
    <row r="24" spans="1:7">
      <c r="A24" s="10"/>
      <c r="B24" s="176"/>
      <c r="C24" s="176"/>
      <c r="D24" s="176"/>
      <c r="E24" s="176"/>
      <c r="F24" s="176"/>
      <c r="G24" s="176"/>
    </row>
    <row r="25" spans="1:7">
      <c r="A25" s="10"/>
      <c r="B25" s="176"/>
      <c r="C25" s="176"/>
      <c r="D25" s="176"/>
      <c r="E25" s="176"/>
      <c r="F25" s="176"/>
      <c r="G25" s="176"/>
    </row>
    <row r="26" spans="1:7">
      <c r="A26" s="10"/>
      <c r="B26" s="176"/>
      <c r="C26" s="176"/>
      <c r="D26" s="176"/>
      <c r="E26" s="176"/>
      <c r="F26" s="176"/>
      <c r="G26" s="176"/>
    </row>
    <row r="27" spans="1:7">
      <c r="A27" s="10"/>
      <c r="B27" s="176"/>
      <c r="C27" s="176"/>
      <c r="D27" s="176"/>
      <c r="E27" s="176"/>
      <c r="F27" s="176"/>
      <c r="G27" s="176"/>
    </row>
    <row r="28" spans="1:7">
      <c r="A28" s="10"/>
      <c r="B28" s="176"/>
      <c r="C28" s="176"/>
      <c r="D28" s="176"/>
      <c r="E28" s="176"/>
      <c r="F28" s="176"/>
      <c r="G28" s="176"/>
    </row>
    <row r="29" spans="1:7">
      <c r="A29" s="10"/>
      <c r="B29" s="176"/>
      <c r="C29" s="176"/>
      <c r="D29" s="176"/>
      <c r="E29" s="176"/>
      <c r="F29" s="176"/>
      <c r="G29" s="176"/>
    </row>
    <row r="30" spans="1:7">
      <c r="A30" s="10"/>
      <c r="B30" s="176"/>
      <c r="C30" s="176"/>
      <c r="D30" s="176"/>
      <c r="E30" s="176"/>
      <c r="F30" s="176"/>
      <c r="G30" s="176"/>
    </row>
    <row r="31" spans="1:7">
      <c r="A31" s="10"/>
      <c r="B31" s="176"/>
      <c r="C31" s="176"/>
      <c r="D31" s="176"/>
      <c r="E31" s="176"/>
      <c r="F31" s="176"/>
      <c r="G31" s="176"/>
    </row>
    <row r="32" spans="1:7">
      <c r="A32" s="10"/>
      <c r="B32" s="176"/>
      <c r="C32" s="176"/>
      <c r="D32" s="176"/>
      <c r="E32" s="176"/>
      <c r="F32" s="176"/>
      <c r="G32" s="176"/>
    </row>
    <row r="33" spans="1:7">
      <c r="A33" s="10"/>
      <c r="B33" s="176"/>
      <c r="C33" s="176"/>
      <c r="D33" s="176"/>
      <c r="E33" s="176"/>
      <c r="F33" s="176"/>
      <c r="G33" s="176"/>
    </row>
    <row r="34" spans="1:7">
      <c r="A34" s="1"/>
      <c r="B34" s="145"/>
      <c r="C34" s="145"/>
      <c r="D34" s="145"/>
      <c r="E34" s="145"/>
      <c r="F34" s="145"/>
      <c r="G34" s="145"/>
    </row>
    <row r="35" spans="1:7">
      <c r="A35" s="1"/>
      <c r="B35" s="145"/>
      <c r="C35" s="145"/>
      <c r="D35" s="145"/>
      <c r="E35" s="145"/>
      <c r="F35" s="145"/>
      <c r="G35" s="145"/>
    </row>
    <row r="36" spans="1:7">
      <c r="A36" s="1"/>
      <c r="B36" s="145"/>
      <c r="C36" s="145"/>
      <c r="D36" s="145"/>
      <c r="E36" s="145"/>
      <c r="F36" s="145"/>
      <c r="G36" s="145"/>
    </row>
    <row r="37" spans="1:7">
      <c r="A37" s="1"/>
      <c r="B37" s="145"/>
      <c r="C37" s="145"/>
      <c r="D37" s="145"/>
      <c r="E37" s="145"/>
      <c r="F37" s="145"/>
      <c r="G37" s="145"/>
    </row>
    <row r="38" spans="1:7">
      <c r="A38" s="1"/>
      <c r="B38" s="145"/>
      <c r="C38" s="145"/>
      <c r="D38" s="145"/>
      <c r="E38" s="145"/>
      <c r="F38" s="145"/>
      <c r="G38" s="145"/>
    </row>
    <row r="39" spans="1:7">
      <c r="A39" s="1"/>
      <c r="B39" s="145"/>
      <c r="C39" s="145"/>
      <c r="D39" s="145"/>
      <c r="E39" s="145"/>
      <c r="F39" s="145"/>
      <c r="G39" s="145"/>
    </row>
    <row r="40" spans="1:7">
      <c r="A40" s="1"/>
      <c r="B40" s="145"/>
      <c r="C40" s="145"/>
      <c r="D40" s="145"/>
      <c r="E40" s="145"/>
      <c r="F40" s="145"/>
      <c r="G40" s="145"/>
    </row>
    <row r="41" spans="1:7">
      <c r="A41" s="1"/>
      <c r="B41" s="145"/>
      <c r="C41" s="145"/>
      <c r="D41" s="145"/>
      <c r="E41" s="145"/>
      <c r="F41" s="145"/>
      <c r="G41" s="145"/>
    </row>
    <row r="42" spans="1:7">
      <c r="A42" s="1"/>
      <c r="B42" s="145"/>
      <c r="C42" s="145"/>
      <c r="D42" s="145"/>
      <c r="E42" s="145"/>
      <c r="F42" s="145"/>
      <c r="G42" s="145"/>
    </row>
    <row r="43" spans="1:7">
      <c r="A43" s="1"/>
      <c r="B43" s="145"/>
      <c r="C43" s="145"/>
      <c r="D43" s="145"/>
      <c r="E43" s="145"/>
      <c r="F43" s="145"/>
      <c r="G43" s="145"/>
    </row>
    <row r="44" spans="1:7">
      <c r="A44" s="1"/>
      <c r="B44" s="145"/>
      <c r="C44" s="145"/>
      <c r="D44" s="145"/>
      <c r="E44" s="145"/>
      <c r="F44" s="145"/>
      <c r="G44" s="145"/>
    </row>
    <row r="45" spans="1:7">
      <c r="A45" s="1"/>
      <c r="B45" s="145"/>
      <c r="C45" s="145"/>
      <c r="D45" s="145"/>
      <c r="E45" s="145"/>
      <c r="F45" s="145"/>
      <c r="G45" s="145"/>
    </row>
    <row r="46" spans="1:7">
      <c r="A46" s="1"/>
      <c r="B46" s="145"/>
      <c r="C46" s="145"/>
      <c r="D46" s="145"/>
      <c r="E46" s="145"/>
      <c r="F46" s="145"/>
      <c r="G46" s="145"/>
    </row>
    <row r="47" spans="1:7">
      <c r="A47" s="1"/>
      <c r="B47" s="145"/>
      <c r="C47" s="145"/>
      <c r="D47" s="145"/>
      <c r="E47" s="145"/>
      <c r="F47" s="145"/>
      <c r="G47" s="145"/>
    </row>
    <row r="48" spans="1:7">
      <c r="A48" s="1"/>
      <c r="B48" s="145"/>
      <c r="C48" s="145"/>
      <c r="D48" s="145"/>
      <c r="E48" s="145"/>
      <c r="F48" s="145"/>
      <c r="G48" s="145"/>
    </row>
    <row r="49" spans="1:7">
      <c r="A49" s="1"/>
      <c r="B49" s="145"/>
      <c r="C49" s="145"/>
      <c r="D49" s="145"/>
      <c r="E49" s="145"/>
      <c r="F49" s="145"/>
      <c r="G49" s="145"/>
    </row>
    <row r="50" spans="1:7">
      <c r="A50" s="1"/>
      <c r="B50" s="145"/>
      <c r="C50" s="145"/>
      <c r="D50" s="145"/>
      <c r="E50" s="145"/>
      <c r="F50" s="145"/>
      <c r="G50" s="145"/>
    </row>
    <row r="51" spans="1:7">
      <c r="B51" s="174"/>
      <c r="C51" s="174"/>
      <c r="D51" s="174"/>
      <c r="E51" s="174"/>
      <c r="F51" s="174"/>
      <c r="G51" s="174"/>
    </row>
    <row r="52" spans="1:7">
      <c r="B52" s="174"/>
      <c r="C52" s="174"/>
      <c r="D52" s="174"/>
      <c r="E52" s="174"/>
      <c r="F52" s="174"/>
      <c r="G52" s="174"/>
    </row>
    <row r="53" spans="1:7">
      <c r="B53" s="174"/>
      <c r="C53" s="174"/>
      <c r="D53" s="174"/>
      <c r="E53" s="174"/>
      <c r="F53" s="174"/>
      <c r="G53" s="174"/>
    </row>
    <row r="54" spans="1:7">
      <c r="B54" s="174"/>
      <c r="C54" s="174"/>
      <c r="D54" s="174"/>
      <c r="E54" s="174"/>
      <c r="F54" s="174"/>
      <c r="G54" s="174"/>
    </row>
    <row r="55" spans="1:7">
      <c r="B55" s="174"/>
      <c r="C55" s="174"/>
      <c r="D55" s="174"/>
      <c r="E55" s="174"/>
      <c r="F55" s="174"/>
      <c r="G55" s="174"/>
    </row>
    <row r="56" spans="1:7">
      <c r="B56" s="174"/>
      <c r="C56" s="174"/>
      <c r="D56" s="174"/>
      <c r="E56" s="174"/>
      <c r="F56" s="174"/>
      <c r="G56" s="174"/>
    </row>
    <row r="57" spans="1:7">
      <c r="B57" s="174"/>
      <c r="C57" s="174"/>
      <c r="D57" s="174"/>
      <c r="E57" s="174"/>
      <c r="F57" s="174"/>
      <c r="G57" s="174"/>
    </row>
    <row r="58" spans="1:7">
      <c r="B58" s="174"/>
      <c r="C58" s="174"/>
      <c r="D58" s="174"/>
      <c r="E58" s="174"/>
      <c r="F58" s="174"/>
      <c r="G58" s="174"/>
    </row>
    <row r="59" spans="1:7">
      <c r="B59" s="174"/>
      <c r="C59" s="174"/>
      <c r="D59" s="174"/>
      <c r="E59" s="174"/>
      <c r="F59" s="174"/>
      <c r="G59" s="174"/>
    </row>
    <row r="60" spans="1:7">
      <c r="B60" s="174"/>
      <c r="C60" s="174"/>
      <c r="D60" s="174"/>
      <c r="E60" s="174"/>
      <c r="F60" s="174"/>
      <c r="G60" s="174"/>
    </row>
    <row r="61" spans="1:7">
      <c r="B61" s="174"/>
      <c r="C61" s="174"/>
      <c r="D61" s="174"/>
      <c r="E61" s="174"/>
      <c r="F61" s="174"/>
      <c r="G61" s="174"/>
    </row>
    <row r="62" spans="1:7">
      <c r="B62" s="174"/>
      <c r="C62" s="174"/>
      <c r="D62" s="174"/>
      <c r="E62" s="174"/>
      <c r="F62" s="174"/>
      <c r="G62" s="174"/>
    </row>
    <row r="63" spans="1:7">
      <c r="B63" s="174"/>
      <c r="C63" s="174"/>
      <c r="D63" s="174"/>
      <c r="E63" s="174"/>
      <c r="F63" s="174"/>
      <c r="G63" s="174"/>
    </row>
    <row r="64" spans="1:7">
      <c r="B64" s="174"/>
      <c r="C64" s="174"/>
      <c r="D64" s="174"/>
      <c r="E64" s="174"/>
      <c r="F64" s="174"/>
      <c r="G64" s="174"/>
    </row>
    <row r="65" spans="2:7">
      <c r="B65" s="174"/>
      <c r="C65" s="174"/>
      <c r="D65" s="174"/>
      <c r="E65" s="174"/>
      <c r="F65" s="174"/>
      <c r="G65" s="174"/>
    </row>
    <row r="66" spans="2:7">
      <c r="B66" s="174"/>
      <c r="C66" s="174"/>
      <c r="D66" s="174"/>
      <c r="E66" s="174"/>
      <c r="F66" s="174"/>
      <c r="G66" s="174"/>
    </row>
    <row r="67" spans="2:7">
      <c r="B67" s="174"/>
      <c r="C67" s="174"/>
      <c r="D67" s="174"/>
      <c r="E67" s="174"/>
      <c r="F67" s="174"/>
      <c r="G67" s="174"/>
    </row>
    <row r="68" spans="2:7">
      <c r="B68" s="174"/>
      <c r="C68" s="174"/>
      <c r="D68" s="174"/>
      <c r="E68" s="174"/>
      <c r="F68" s="174"/>
      <c r="G68" s="174"/>
    </row>
    <row r="69" spans="2:7">
      <c r="B69" s="174"/>
      <c r="C69" s="174"/>
      <c r="D69" s="174"/>
      <c r="E69" s="174"/>
      <c r="F69" s="174"/>
      <c r="G69" s="174"/>
    </row>
    <row r="70" spans="2:7">
      <c r="B70" s="174"/>
      <c r="C70" s="174"/>
      <c r="D70" s="174"/>
      <c r="E70" s="174"/>
      <c r="F70" s="174"/>
      <c r="G70" s="174"/>
    </row>
    <row r="71" spans="2:7">
      <c r="B71" s="174"/>
      <c r="C71" s="174"/>
      <c r="D71" s="174"/>
      <c r="E71" s="174"/>
      <c r="F71" s="174"/>
      <c r="G71" s="174"/>
    </row>
    <row r="72" spans="2:7">
      <c r="B72" s="174"/>
      <c r="C72" s="174"/>
      <c r="D72" s="174"/>
      <c r="E72" s="174"/>
      <c r="F72" s="174"/>
      <c r="G72" s="174"/>
    </row>
    <row r="73" spans="2:7">
      <c r="B73" s="174"/>
      <c r="C73" s="174"/>
      <c r="D73" s="174"/>
      <c r="E73" s="174"/>
      <c r="F73" s="174"/>
      <c r="G73" s="174"/>
    </row>
    <row r="74" spans="2:7">
      <c r="B74" s="174"/>
      <c r="C74" s="174"/>
      <c r="D74" s="174"/>
      <c r="E74" s="174"/>
      <c r="F74" s="174"/>
      <c r="G74" s="174"/>
    </row>
    <row r="75" spans="2:7">
      <c r="B75" s="174"/>
      <c r="C75" s="174"/>
      <c r="D75" s="174"/>
      <c r="E75" s="174"/>
      <c r="F75" s="174"/>
      <c r="G75" s="174"/>
    </row>
    <row r="76" spans="2:7">
      <c r="B76" s="174"/>
      <c r="C76" s="174"/>
      <c r="D76" s="174"/>
      <c r="E76" s="174"/>
      <c r="F76" s="174"/>
      <c r="G76" s="174"/>
    </row>
    <row r="77" spans="2:7">
      <c r="B77" s="174"/>
      <c r="C77" s="174"/>
      <c r="D77" s="174"/>
      <c r="E77" s="174"/>
      <c r="F77" s="174"/>
      <c r="G77" s="174"/>
    </row>
    <row r="78" spans="2:7">
      <c r="B78" s="174"/>
      <c r="C78" s="174"/>
      <c r="D78" s="174"/>
      <c r="E78" s="174"/>
      <c r="F78" s="174"/>
      <c r="G78" s="174"/>
    </row>
    <row r="79" spans="2:7">
      <c r="B79" s="174"/>
      <c r="C79" s="174"/>
      <c r="D79" s="174"/>
      <c r="E79" s="174"/>
      <c r="F79" s="174"/>
      <c r="G79" s="174"/>
    </row>
    <row r="80" spans="2:7">
      <c r="B80" s="174"/>
      <c r="C80" s="174"/>
      <c r="D80" s="174"/>
      <c r="E80" s="174"/>
      <c r="F80" s="174"/>
      <c r="G80" s="174"/>
    </row>
    <row r="81" spans="2:7">
      <c r="B81" s="174"/>
      <c r="C81" s="174"/>
      <c r="D81" s="174"/>
      <c r="E81" s="174"/>
      <c r="F81" s="174"/>
      <c r="G81" s="174"/>
    </row>
    <row r="82" spans="2:7">
      <c r="B82" s="174"/>
      <c r="C82" s="174"/>
      <c r="D82" s="174"/>
      <c r="E82" s="174"/>
      <c r="F82" s="174"/>
      <c r="G82" s="174"/>
    </row>
    <row r="83" spans="2:7">
      <c r="B83" s="174"/>
      <c r="C83" s="174"/>
      <c r="D83" s="174"/>
      <c r="E83" s="174"/>
      <c r="F83" s="174"/>
      <c r="G83" s="174"/>
    </row>
    <row r="84" spans="2:7">
      <c r="B84" s="174"/>
      <c r="C84" s="174"/>
      <c r="D84" s="174"/>
      <c r="E84" s="174"/>
      <c r="F84" s="174"/>
      <c r="G84" s="174"/>
    </row>
    <row r="85" spans="2:7">
      <c r="B85" s="174"/>
      <c r="C85" s="174"/>
      <c r="D85" s="174"/>
      <c r="E85" s="174"/>
      <c r="F85" s="174"/>
      <c r="G85" s="174"/>
    </row>
    <row r="86" spans="2:7">
      <c r="B86" s="174"/>
      <c r="C86" s="174"/>
      <c r="D86" s="174"/>
      <c r="E86" s="174"/>
      <c r="F86" s="174"/>
      <c r="G86" s="174"/>
    </row>
    <row r="87" spans="2:7">
      <c r="B87" s="174"/>
      <c r="C87" s="174"/>
      <c r="D87" s="174"/>
      <c r="E87" s="174"/>
      <c r="F87" s="174"/>
      <c r="G87" s="174"/>
    </row>
    <row r="88" spans="2:7">
      <c r="B88" s="174"/>
      <c r="C88" s="174"/>
      <c r="D88" s="174"/>
      <c r="E88" s="174"/>
      <c r="F88" s="174"/>
      <c r="G88" s="174"/>
    </row>
    <row r="89" spans="2:7">
      <c r="B89" s="174"/>
      <c r="C89" s="174"/>
      <c r="D89" s="174"/>
      <c r="E89" s="174"/>
      <c r="F89" s="174"/>
      <c r="G89" s="174"/>
    </row>
    <row r="90" spans="2:7">
      <c r="B90" s="174"/>
      <c r="C90" s="174"/>
      <c r="D90" s="174"/>
      <c r="E90" s="174"/>
      <c r="F90" s="174"/>
      <c r="G90" s="174"/>
    </row>
    <row r="91" spans="2:7">
      <c r="B91" s="174"/>
      <c r="C91" s="174"/>
      <c r="D91" s="174"/>
      <c r="E91" s="174"/>
      <c r="F91" s="174"/>
      <c r="G91" s="174"/>
    </row>
    <row r="92" spans="2:7">
      <c r="B92" s="174"/>
      <c r="C92" s="174"/>
      <c r="D92" s="174"/>
      <c r="E92" s="174"/>
      <c r="F92" s="174"/>
      <c r="G92" s="174"/>
    </row>
    <row r="93" spans="2:7">
      <c r="B93" s="174"/>
      <c r="C93" s="174"/>
      <c r="D93" s="174"/>
      <c r="E93" s="174"/>
      <c r="F93" s="174"/>
      <c r="G93" s="174"/>
    </row>
    <row r="94" spans="2:7">
      <c r="B94" s="174"/>
      <c r="C94" s="174"/>
      <c r="D94" s="174"/>
      <c r="E94" s="174"/>
      <c r="F94" s="174"/>
      <c r="G94" s="174"/>
    </row>
    <row r="95" spans="2:7">
      <c r="B95" s="174"/>
      <c r="C95" s="174"/>
      <c r="D95" s="174"/>
      <c r="E95" s="174"/>
      <c r="F95" s="174"/>
      <c r="G95" s="174"/>
    </row>
    <row r="96" spans="2:7">
      <c r="B96" s="174"/>
      <c r="C96" s="174"/>
      <c r="D96" s="174"/>
      <c r="E96" s="174"/>
      <c r="F96" s="174"/>
      <c r="G96" s="174"/>
    </row>
    <row r="97" spans="2:7">
      <c r="B97" s="174"/>
      <c r="C97" s="174"/>
      <c r="D97" s="174"/>
      <c r="E97" s="174"/>
      <c r="F97" s="174"/>
      <c r="G97" s="174"/>
    </row>
    <row r="98" spans="2:7">
      <c r="B98" s="174"/>
      <c r="C98" s="174"/>
      <c r="D98" s="174"/>
      <c r="E98" s="174"/>
      <c r="F98" s="174"/>
      <c r="G98" s="174"/>
    </row>
    <row r="99" spans="2:7">
      <c r="B99" s="174"/>
      <c r="C99" s="174"/>
      <c r="D99" s="174"/>
      <c r="E99" s="174"/>
      <c r="F99" s="174"/>
      <c r="G99" s="174"/>
    </row>
    <row r="100" spans="2:7">
      <c r="B100" s="174"/>
      <c r="C100" s="174"/>
      <c r="D100" s="174"/>
      <c r="E100" s="174"/>
      <c r="F100" s="174"/>
      <c r="G100" s="174"/>
    </row>
    <row r="101" spans="2:7">
      <c r="B101" s="174"/>
      <c r="C101" s="174"/>
      <c r="D101" s="174"/>
      <c r="E101" s="174"/>
      <c r="F101" s="174"/>
      <c r="G101" s="174"/>
    </row>
    <row r="102" spans="2:7">
      <c r="B102" s="174"/>
      <c r="C102" s="174"/>
      <c r="D102" s="174"/>
      <c r="E102" s="174"/>
      <c r="F102" s="174"/>
      <c r="G102" s="174"/>
    </row>
    <row r="103" spans="2:7">
      <c r="B103" s="174"/>
      <c r="C103" s="174"/>
      <c r="D103" s="174"/>
      <c r="E103" s="174"/>
      <c r="F103" s="174"/>
      <c r="G103" s="174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zoomScale="166" workbookViewId="0">
      <selection activeCell="B2" sqref="B2:F3"/>
    </sheetView>
  </sheetViews>
  <sheetFormatPr baseColWidth="10" defaultColWidth="0" defaultRowHeight="15"/>
  <cols>
    <col min="1" max="1" width="1.6640625" customWidth="1"/>
    <col min="2" max="2" width="3.6640625" customWidth="1"/>
    <col min="3" max="3" width="4.6640625" customWidth="1"/>
    <col min="4" max="5" width="10.6640625" customWidth="1"/>
    <col min="6" max="6" width="11.1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640625" customWidth="1"/>
    <col min="28" max="16384" width="9.1640625" hidden="1"/>
  </cols>
  <sheetData>
    <row r="1" spans="1:23" ht="28" customHeight="1" thickBot="1">
      <c r="A1" s="3"/>
      <c r="B1" s="12"/>
      <c r="C1" s="12"/>
      <c r="D1" s="12"/>
      <c r="E1" s="12"/>
      <c r="F1" s="13" t="s">
        <v>246</v>
      </c>
      <c r="G1" s="12"/>
      <c r="H1" s="12"/>
      <c r="I1" s="12"/>
      <c r="J1" s="12"/>
      <c r="W1">
        <v>30.126000000000001</v>
      </c>
    </row>
    <row r="2" spans="1:23" ht="18" customHeight="1" thickTop="1">
      <c r="A2" s="11"/>
      <c r="B2" s="186" t="s">
        <v>250</v>
      </c>
      <c r="C2" s="187"/>
      <c r="D2" s="187"/>
      <c r="E2" s="187"/>
      <c r="F2" s="188"/>
      <c r="G2" s="39" t="s">
        <v>13</v>
      </c>
      <c r="H2" s="16"/>
      <c r="I2" s="27"/>
      <c r="J2" s="31"/>
    </row>
    <row r="3" spans="1:23" ht="18" customHeight="1">
      <c r="A3" s="11"/>
      <c r="B3" s="189"/>
      <c r="C3" s="190"/>
      <c r="D3" s="190"/>
      <c r="E3" s="190"/>
      <c r="F3" s="191"/>
      <c r="G3" s="42" t="s">
        <v>15</v>
      </c>
      <c r="H3" s="17"/>
      <c r="I3" s="28"/>
      <c r="J3" s="32"/>
    </row>
    <row r="4" spans="1:23" ht="18" customHeight="1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>
      <c r="A5" s="11"/>
      <c r="B5" s="41" t="s">
        <v>16</v>
      </c>
      <c r="C5" s="20"/>
      <c r="D5" s="17"/>
      <c r="E5" s="17"/>
      <c r="F5" s="42" t="s">
        <v>17</v>
      </c>
      <c r="G5" s="17"/>
      <c r="H5" s="17"/>
      <c r="I5" s="40" t="s">
        <v>18</v>
      </c>
      <c r="J5" s="43"/>
    </row>
    <row r="6" spans="1:23" ht="18" customHeight="1" thickTop="1">
      <c r="A6" s="11"/>
      <c r="B6" s="52" t="s">
        <v>19</v>
      </c>
      <c r="C6" s="48"/>
      <c r="D6" s="49"/>
      <c r="E6" s="49"/>
      <c r="F6" s="49"/>
      <c r="G6" s="53" t="s">
        <v>20</v>
      </c>
      <c r="H6" s="49"/>
      <c r="I6" s="50"/>
      <c r="J6" s="51"/>
    </row>
    <row r="7" spans="1:23" ht="18" customHeight="1">
      <c r="A7" s="11"/>
      <c r="B7" s="44"/>
      <c r="C7" s="45"/>
      <c r="D7" s="18"/>
      <c r="E7" s="18"/>
      <c r="F7" s="18"/>
      <c r="G7" s="54" t="s">
        <v>21</v>
      </c>
      <c r="H7" s="18"/>
      <c r="I7" s="29"/>
      <c r="J7" s="46"/>
    </row>
    <row r="8" spans="1:23" ht="18" customHeight="1">
      <c r="A8" s="11"/>
      <c r="B8" s="41" t="s">
        <v>22</v>
      </c>
      <c r="C8" s="20"/>
      <c r="D8" s="17"/>
      <c r="E8" s="17"/>
      <c r="F8" s="17"/>
      <c r="G8" s="42" t="s">
        <v>20</v>
      </c>
      <c r="H8" s="17"/>
      <c r="I8" s="28"/>
      <c r="J8" s="32"/>
    </row>
    <row r="9" spans="1:23" ht="18" customHeight="1">
      <c r="A9" s="11"/>
      <c r="B9" s="23"/>
      <c r="C9" s="20"/>
      <c r="D9" s="17"/>
      <c r="E9" s="17"/>
      <c r="F9" s="17"/>
      <c r="G9" s="42" t="s">
        <v>21</v>
      </c>
      <c r="H9" s="17"/>
      <c r="I9" s="28"/>
      <c r="J9" s="32"/>
    </row>
    <row r="10" spans="1:23" ht="18" customHeight="1">
      <c r="A10" s="11"/>
      <c r="B10" s="41" t="s">
        <v>23</v>
      </c>
      <c r="C10" s="20"/>
      <c r="D10" s="17"/>
      <c r="E10" s="17"/>
      <c r="F10" s="17"/>
      <c r="G10" s="42" t="s">
        <v>20</v>
      </c>
      <c r="H10" s="17"/>
      <c r="I10" s="28"/>
      <c r="J10" s="32"/>
    </row>
    <row r="11" spans="1:23" ht="18" customHeight="1" thickBot="1">
      <c r="A11" s="11"/>
      <c r="B11" s="23"/>
      <c r="C11" s="20"/>
      <c r="D11" s="17"/>
      <c r="E11" s="17"/>
      <c r="F11" s="17"/>
      <c r="G11" s="42" t="s">
        <v>21</v>
      </c>
      <c r="H11" s="17"/>
      <c r="I11" s="28"/>
      <c r="J11" s="32"/>
    </row>
    <row r="12" spans="1:23" ht="18" customHeight="1" thickTop="1">
      <c r="A12" s="11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1"/>
      <c r="B13" s="44"/>
      <c r="C13" s="45"/>
      <c r="D13" s="18"/>
      <c r="E13" s="18"/>
      <c r="F13" s="18"/>
      <c r="G13" s="18"/>
      <c r="H13" s="18"/>
      <c r="I13" s="29"/>
      <c r="J13" s="46"/>
    </row>
    <row r="14" spans="1:23" ht="18" customHeight="1" thickBot="1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>
      <c r="A15" s="11"/>
      <c r="B15" s="87" t="s">
        <v>24</v>
      </c>
      <c r="C15" s="88" t="s">
        <v>5</v>
      </c>
      <c r="D15" s="88" t="s">
        <v>51</v>
      </c>
      <c r="E15" s="89" t="s">
        <v>52</v>
      </c>
      <c r="F15" s="101" t="s">
        <v>53</v>
      </c>
      <c r="G15" s="55" t="s">
        <v>29</v>
      </c>
      <c r="H15" s="58" t="s">
        <v>30</v>
      </c>
      <c r="I15" s="27"/>
      <c r="J15" s="51"/>
    </row>
    <row r="16" spans="1:23" ht="18" customHeight="1">
      <c r="A16" s="11"/>
      <c r="B16" s="90">
        <v>1</v>
      </c>
      <c r="C16" s="91" t="s">
        <v>25</v>
      </c>
      <c r="D16" s="92">
        <f>'Kryci_list 31245'!D16</f>
        <v>0</v>
      </c>
      <c r="E16" s="93">
        <f>'Kryci_list 31245'!E16</f>
        <v>0</v>
      </c>
      <c r="F16" s="102">
        <f>'Kryci_list 31245'!F16</f>
        <v>0</v>
      </c>
      <c r="G16" s="56">
        <v>6</v>
      </c>
      <c r="H16" s="111" t="s">
        <v>31</v>
      </c>
      <c r="I16" s="125"/>
      <c r="J16" s="122">
        <f>Rekapitulácia!F8</f>
        <v>0</v>
      </c>
    </row>
    <row r="17" spans="1:10" ht="18" customHeight="1">
      <c r="A17" s="11"/>
      <c r="B17" s="63">
        <v>2</v>
      </c>
      <c r="C17" s="67" t="s">
        <v>26</v>
      </c>
      <c r="D17" s="74">
        <f>'Kryci_list 31245'!D17</f>
        <v>0</v>
      </c>
      <c r="E17" s="72">
        <f>'Kryci_list 31245'!E17</f>
        <v>0</v>
      </c>
      <c r="F17" s="77">
        <f>'Kryci_list 31245'!F17</f>
        <v>0</v>
      </c>
      <c r="G17" s="57">
        <v>7</v>
      </c>
      <c r="H17" s="112" t="s">
        <v>32</v>
      </c>
      <c r="I17" s="125"/>
      <c r="J17" s="123">
        <f>Rekapitulácia!E8</f>
        <v>0</v>
      </c>
    </row>
    <row r="18" spans="1:10" ht="18" customHeight="1">
      <c r="A18" s="11"/>
      <c r="B18" s="64">
        <v>3</v>
      </c>
      <c r="C18" s="68" t="s">
        <v>27</v>
      </c>
      <c r="D18" s="75">
        <f>'Kryci_list 31245'!D18</f>
        <v>0</v>
      </c>
      <c r="E18" s="73">
        <f>'Kryci_list 31245'!E18</f>
        <v>0</v>
      </c>
      <c r="F18" s="78">
        <f>'Kryci_list 31245'!F18</f>
        <v>0</v>
      </c>
      <c r="G18" s="57">
        <v>8</v>
      </c>
      <c r="H18" s="112" t="s">
        <v>33</v>
      </c>
      <c r="I18" s="125"/>
      <c r="J18" s="123">
        <f>Rekapitulácia!D8</f>
        <v>0</v>
      </c>
    </row>
    <row r="19" spans="1:10" ht="18" customHeight="1">
      <c r="A19" s="11"/>
      <c r="B19" s="64">
        <v>4</v>
      </c>
      <c r="C19" s="69"/>
      <c r="D19" s="75"/>
      <c r="E19" s="73"/>
      <c r="F19" s="78"/>
      <c r="G19" s="57">
        <v>9</v>
      </c>
      <c r="H19" s="121"/>
      <c r="I19" s="125"/>
      <c r="J19" s="124"/>
    </row>
    <row r="20" spans="1:10" ht="18" customHeight="1" thickBot="1">
      <c r="A20" s="11"/>
      <c r="B20" s="64">
        <v>5</v>
      </c>
      <c r="C20" s="70" t="s">
        <v>28</v>
      </c>
      <c r="D20" s="76"/>
      <c r="E20" s="96"/>
      <c r="F20" s="103">
        <f>SUM(F16:F19)</f>
        <v>0</v>
      </c>
      <c r="G20" s="57">
        <v>10</v>
      </c>
      <c r="H20" s="112" t="s">
        <v>28</v>
      </c>
      <c r="I20" s="127"/>
      <c r="J20" s="95">
        <f>SUM(J16:J19)</f>
        <v>0</v>
      </c>
    </row>
    <row r="21" spans="1:10" ht="18" customHeight="1" thickTop="1">
      <c r="A21" s="11"/>
      <c r="B21" s="61" t="s">
        <v>41</v>
      </c>
      <c r="C21" s="65" t="s">
        <v>6</v>
      </c>
      <c r="D21" s="71"/>
      <c r="E21" s="19"/>
      <c r="F21" s="94"/>
      <c r="G21" s="61" t="s">
        <v>47</v>
      </c>
      <c r="H21" s="58" t="s">
        <v>6</v>
      </c>
      <c r="I21" s="29"/>
      <c r="J21" s="128"/>
    </row>
    <row r="22" spans="1:10" ht="18" customHeight="1">
      <c r="A22" s="11"/>
      <c r="B22" s="56">
        <v>11</v>
      </c>
      <c r="C22" s="59" t="s">
        <v>42</v>
      </c>
      <c r="D22" s="83"/>
      <c r="E22" s="86"/>
      <c r="F22" s="77">
        <f>'Kryci_list 31245'!F22</f>
        <v>0</v>
      </c>
      <c r="G22" s="56">
        <v>16</v>
      </c>
      <c r="H22" s="111" t="s">
        <v>48</v>
      </c>
      <c r="I22" s="125"/>
      <c r="J22" s="122">
        <f>'Kryci_list 31245'!J22</f>
        <v>0</v>
      </c>
    </row>
    <row r="23" spans="1:10" ht="18" customHeight="1">
      <c r="A23" s="11"/>
      <c r="B23" s="57">
        <v>12</v>
      </c>
      <c r="C23" s="60" t="s">
        <v>43</v>
      </c>
      <c r="D23" s="62"/>
      <c r="E23" s="86"/>
      <c r="F23" s="78">
        <f>'Kryci_list 31245'!F23</f>
        <v>0</v>
      </c>
      <c r="G23" s="57">
        <v>17</v>
      </c>
      <c r="H23" s="112" t="s">
        <v>49</v>
      </c>
      <c r="I23" s="125"/>
      <c r="J23" s="123">
        <f>'Kryci_list 31245'!J23</f>
        <v>0</v>
      </c>
    </row>
    <row r="24" spans="1:10" ht="18" customHeight="1">
      <c r="A24" s="11"/>
      <c r="B24" s="57">
        <v>13</v>
      </c>
      <c r="C24" s="60" t="s">
        <v>44</v>
      </c>
      <c r="D24" s="62"/>
      <c r="E24" s="86"/>
      <c r="F24" s="78">
        <f>'Kryci_list 31245'!F24</f>
        <v>0</v>
      </c>
      <c r="G24" s="57">
        <v>18</v>
      </c>
      <c r="H24" s="112" t="s">
        <v>50</v>
      </c>
      <c r="I24" s="125"/>
      <c r="J24" s="123">
        <f>'Kryci_list 31245'!J24</f>
        <v>0</v>
      </c>
    </row>
    <row r="25" spans="1:10" ht="18" customHeight="1">
      <c r="A25" s="11"/>
      <c r="B25" s="57">
        <v>14</v>
      </c>
      <c r="C25" s="20"/>
      <c r="D25" s="62"/>
      <c r="E25" s="86"/>
      <c r="F25" s="84"/>
      <c r="G25" s="57">
        <v>19</v>
      </c>
      <c r="H25" s="121"/>
      <c r="I25" s="125"/>
      <c r="J25" s="123"/>
    </row>
    <row r="26" spans="1:10" ht="18" customHeight="1" thickBot="1">
      <c r="A26" s="11"/>
      <c r="B26" s="57">
        <v>15</v>
      </c>
      <c r="C26" s="60"/>
      <c r="D26" s="62"/>
      <c r="E26" s="62"/>
      <c r="F26" s="104"/>
      <c r="G26" s="57">
        <v>20</v>
      </c>
      <c r="H26" s="112" t="s">
        <v>28</v>
      </c>
      <c r="I26" s="127"/>
      <c r="J26" s="95">
        <f>SUM(J22:J25)+SUM(F22:F25)</f>
        <v>0</v>
      </c>
    </row>
    <row r="27" spans="1:10" ht="18" customHeight="1" thickTop="1">
      <c r="A27" s="11"/>
      <c r="B27" s="97"/>
      <c r="C27" s="139" t="s">
        <v>56</v>
      </c>
      <c r="D27" s="132"/>
      <c r="E27" s="98"/>
      <c r="F27" s="30"/>
      <c r="G27" s="105" t="s">
        <v>34</v>
      </c>
      <c r="H27" s="100" t="s">
        <v>35</v>
      </c>
      <c r="I27" s="29"/>
      <c r="J27" s="33"/>
    </row>
    <row r="28" spans="1:10" ht="18" customHeight="1">
      <c r="A28" s="11"/>
      <c r="B28" s="26"/>
      <c r="C28" s="130"/>
      <c r="D28" s="133"/>
      <c r="E28" s="22"/>
      <c r="F28" s="11"/>
      <c r="G28" s="106">
        <v>21</v>
      </c>
      <c r="H28" s="110" t="s">
        <v>36</v>
      </c>
      <c r="I28" s="118"/>
      <c r="J28" s="114">
        <f>F20+J20+F26+J26</f>
        <v>0</v>
      </c>
    </row>
    <row r="29" spans="1:10" ht="18" customHeight="1">
      <c r="A29" s="11"/>
      <c r="B29" s="79"/>
      <c r="C29" s="131"/>
      <c r="D29" s="134"/>
      <c r="E29" s="22"/>
      <c r="F29" s="11"/>
      <c r="G29" s="56">
        <v>22</v>
      </c>
      <c r="H29" s="111" t="s">
        <v>37</v>
      </c>
      <c r="I29" s="119">
        <f>Rekapitulácia!B9</f>
        <v>0</v>
      </c>
      <c r="J29" s="115">
        <f>ROUND(((ROUND(I29,2)*20)/100),2)*1</f>
        <v>0</v>
      </c>
    </row>
    <row r="30" spans="1:10" ht="18" customHeight="1">
      <c r="A30" s="11"/>
      <c r="B30" s="23"/>
      <c r="C30" s="121"/>
      <c r="D30" s="125"/>
      <c r="E30" s="22"/>
      <c r="F30" s="11"/>
      <c r="G30" s="57">
        <v>23</v>
      </c>
      <c r="H30" s="112" t="s">
        <v>38</v>
      </c>
      <c r="I30" s="85">
        <f>Rekapitulácia!B10</f>
        <v>0</v>
      </c>
      <c r="J30" s="116">
        <f>ROUND(((ROUND(I30,2)*0)/100),2)</f>
        <v>0</v>
      </c>
    </row>
    <row r="31" spans="1:10" ht="18" customHeight="1">
      <c r="A31" s="11"/>
      <c r="B31" s="24"/>
      <c r="C31" s="135"/>
      <c r="D31" s="136"/>
      <c r="E31" s="22"/>
      <c r="F31" s="11"/>
      <c r="G31" s="57">
        <v>24</v>
      </c>
      <c r="H31" s="112" t="s">
        <v>39</v>
      </c>
      <c r="I31" s="28"/>
      <c r="J31" s="185">
        <f>SUM(J28:J30)</f>
        <v>0</v>
      </c>
    </row>
    <row r="32" spans="1:10" ht="18" customHeight="1" thickBot="1">
      <c r="A32" s="11"/>
      <c r="B32" s="44"/>
      <c r="C32" s="113"/>
      <c r="D32" s="120"/>
      <c r="E32" s="80"/>
      <c r="F32" s="81"/>
      <c r="G32" s="181" t="s">
        <v>40</v>
      </c>
      <c r="H32" s="182"/>
      <c r="I32" s="183"/>
      <c r="J32" s="184"/>
    </row>
    <row r="33" spans="1:10" ht="18" customHeight="1" thickTop="1">
      <c r="A33" s="11"/>
      <c r="B33" s="97"/>
      <c r="C33" s="98"/>
      <c r="D33" s="137" t="s">
        <v>54</v>
      </c>
      <c r="E33" s="15"/>
      <c r="F33" s="15"/>
      <c r="G33" s="14"/>
      <c r="H33" s="137" t="s">
        <v>55</v>
      </c>
      <c r="I33" s="30"/>
      <c r="J33" s="34"/>
    </row>
    <row r="34" spans="1:10" ht="18" customHeight="1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>
      <c r="A40" s="11"/>
      <c r="B40" s="79"/>
      <c r="C40" s="80"/>
      <c r="D40" s="12"/>
      <c r="E40" s="12"/>
      <c r="F40" s="12"/>
      <c r="G40" s="12"/>
      <c r="H40" s="12"/>
      <c r="I40" s="81"/>
      <c r="J40" s="82"/>
    </row>
    <row r="41" spans="1:10" ht="16" thickTop="1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1">
    <mergeCell ref="B2:F3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zoomScale="170" workbookViewId="0">
      <selection activeCell="B3" sqref="B3"/>
    </sheetView>
  </sheetViews>
  <sheetFormatPr baseColWidth="10" defaultColWidth="0" defaultRowHeight="15"/>
  <cols>
    <col min="1" max="1" width="1.6640625" customWidth="1"/>
    <col min="2" max="2" width="3.6640625" customWidth="1"/>
    <col min="3" max="3" width="4.6640625" customWidth="1"/>
    <col min="4" max="5" width="10.6640625" customWidth="1"/>
    <col min="6" max="6" width="11.1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640625" customWidth="1"/>
    <col min="28" max="16384" width="9.1640625" hidden="1"/>
  </cols>
  <sheetData>
    <row r="1" spans="1:23" ht="28" customHeight="1" thickBot="1">
      <c r="A1" s="3"/>
      <c r="B1" s="12"/>
      <c r="C1" s="12"/>
      <c r="D1" s="12"/>
      <c r="E1" s="12"/>
      <c r="F1" s="13" t="s">
        <v>12</v>
      </c>
      <c r="G1" s="12"/>
      <c r="H1" s="12"/>
      <c r="I1" s="12"/>
      <c r="J1" s="12"/>
      <c r="W1">
        <v>30.126000000000001</v>
      </c>
    </row>
    <row r="2" spans="1:23" ht="30" customHeight="1" thickTop="1">
      <c r="A2" s="11"/>
      <c r="B2" s="192" t="s">
        <v>250</v>
      </c>
      <c r="C2" s="193"/>
      <c r="D2" s="193"/>
      <c r="E2" s="193"/>
      <c r="F2" s="194"/>
      <c r="G2" s="39" t="s">
        <v>13</v>
      </c>
      <c r="H2" s="16"/>
      <c r="I2" s="27"/>
      <c r="J2" s="31"/>
    </row>
    <row r="3" spans="1:23" ht="18" customHeight="1">
      <c r="A3" s="11"/>
      <c r="B3" s="36" t="s">
        <v>14</v>
      </c>
      <c r="C3" s="37"/>
      <c r="D3" s="38"/>
      <c r="E3" s="38"/>
      <c r="F3" s="38"/>
      <c r="G3" s="17"/>
      <c r="H3" s="17"/>
      <c r="I3" s="28"/>
      <c r="J3" s="32"/>
    </row>
    <row r="4" spans="1:23" ht="18" customHeight="1">
      <c r="A4" s="11"/>
      <c r="B4" s="23"/>
      <c r="C4" s="20"/>
      <c r="D4" s="17"/>
      <c r="E4" s="17"/>
      <c r="F4" s="17"/>
      <c r="G4" s="17"/>
      <c r="H4" s="17"/>
      <c r="I4" s="40" t="s">
        <v>15</v>
      </c>
      <c r="J4" s="32"/>
    </row>
    <row r="5" spans="1:23" ht="18" customHeight="1" thickBot="1">
      <c r="A5" s="11"/>
      <c r="B5" s="41" t="s">
        <v>16</v>
      </c>
      <c r="C5" s="20"/>
      <c r="D5" s="17"/>
      <c r="E5" s="17"/>
      <c r="F5" s="42" t="s">
        <v>17</v>
      </c>
      <c r="G5" s="17"/>
      <c r="H5" s="17"/>
      <c r="I5" s="40" t="s">
        <v>18</v>
      </c>
      <c r="J5" s="43"/>
    </row>
    <row r="6" spans="1:23" ht="18" customHeight="1" thickTop="1">
      <c r="A6" s="11"/>
      <c r="B6" s="52" t="s">
        <v>19</v>
      </c>
      <c r="C6" s="48"/>
      <c r="D6" s="49"/>
      <c r="E6" s="49"/>
      <c r="F6" s="49"/>
      <c r="G6" s="53" t="s">
        <v>20</v>
      </c>
      <c r="H6" s="49"/>
      <c r="I6" s="50"/>
      <c r="J6" s="51"/>
    </row>
    <row r="7" spans="1:23" ht="18" customHeight="1">
      <c r="A7" s="11"/>
      <c r="B7" s="44"/>
      <c r="C7" s="45"/>
      <c r="D7" s="18"/>
      <c r="E7" s="18"/>
      <c r="F7" s="18"/>
      <c r="G7" s="54" t="s">
        <v>21</v>
      </c>
      <c r="H7" s="18"/>
      <c r="I7" s="29"/>
      <c r="J7" s="46"/>
    </row>
    <row r="8" spans="1:23" ht="18" customHeight="1">
      <c r="A8" s="11"/>
      <c r="B8" s="41" t="s">
        <v>22</v>
      </c>
      <c r="C8" s="20"/>
      <c r="D8" s="17"/>
      <c r="E8" s="17"/>
      <c r="F8" s="17"/>
      <c r="G8" s="42" t="s">
        <v>20</v>
      </c>
      <c r="H8" s="17"/>
      <c r="I8" s="28"/>
      <c r="J8" s="32"/>
    </row>
    <row r="9" spans="1:23" ht="18" customHeight="1">
      <c r="A9" s="11"/>
      <c r="B9" s="23"/>
      <c r="C9" s="20"/>
      <c r="D9" s="17"/>
      <c r="E9" s="17"/>
      <c r="F9" s="17"/>
      <c r="G9" s="42" t="s">
        <v>21</v>
      </c>
      <c r="H9" s="17"/>
      <c r="I9" s="28"/>
      <c r="J9" s="32"/>
    </row>
    <row r="10" spans="1:23" ht="18" customHeight="1">
      <c r="A10" s="11"/>
      <c r="B10" s="41" t="s">
        <v>23</v>
      </c>
      <c r="C10" s="20"/>
      <c r="D10" s="17"/>
      <c r="E10" s="17"/>
      <c r="F10" s="17"/>
      <c r="G10" s="42" t="s">
        <v>20</v>
      </c>
      <c r="H10" s="17"/>
      <c r="I10" s="28"/>
      <c r="J10" s="32"/>
    </row>
    <row r="11" spans="1:23" ht="18" customHeight="1" thickBot="1">
      <c r="A11" s="11"/>
      <c r="B11" s="23"/>
      <c r="C11" s="20"/>
      <c r="D11" s="17"/>
      <c r="E11" s="17"/>
      <c r="F11" s="17"/>
      <c r="G11" s="42" t="s">
        <v>21</v>
      </c>
      <c r="H11" s="17"/>
      <c r="I11" s="28"/>
      <c r="J11" s="32"/>
    </row>
    <row r="12" spans="1:23" ht="18" customHeight="1" thickTop="1">
      <c r="A12" s="11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1"/>
      <c r="B13" s="44"/>
      <c r="C13" s="45"/>
      <c r="D13" s="18"/>
      <c r="E13" s="18"/>
      <c r="F13" s="18"/>
      <c r="G13" s="18"/>
      <c r="H13" s="18"/>
      <c r="I13" s="29"/>
      <c r="J13" s="46"/>
    </row>
    <row r="14" spans="1:23" ht="18" customHeight="1" thickBot="1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>
      <c r="A15" s="11"/>
      <c r="B15" s="87" t="s">
        <v>24</v>
      </c>
      <c r="C15" s="88" t="s">
        <v>5</v>
      </c>
      <c r="D15" s="88" t="s">
        <v>51</v>
      </c>
      <c r="E15" s="89" t="s">
        <v>52</v>
      </c>
      <c r="F15" s="101" t="s">
        <v>53</v>
      </c>
      <c r="G15" s="55" t="s">
        <v>29</v>
      </c>
      <c r="H15" s="58" t="s">
        <v>30</v>
      </c>
      <c r="I15" s="27"/>
      <c r="J15" s="51"/>
    </row>
    <row r="16" spans="1:23" ht="18" customHeight="1">
      <c r="A16" s="11"/>
      <c r="B16" s="90">
        <v>1</v>
      </c>
      <c r="C16" s="91" t="s">
        <v>25</v>
      </c>
      <c r="D16" s="92">
        <f>'Rekap 31245'!B16</f>
        <v>0</v>
      </c>
      <c r="E16" s="93">
        <f>'Rekap 31245'!C16</f>
        <v>0</v>
      </c>
      <c r="F16" s="102">
        <f>'Rekap 31245'!D16</f>
        <v>0</v>
      </c>
      <c r="G16" s="56">
        <v>6</v>
      </c>
      <c r="H16" s="111" t="s">
        <v>31</v>
      </c>
      <c r="I16" s="125"/>
      <c r="J16" s="122">
        <v>0</v>
      </c>
    </row>
    <row r="17" spans="1:26" ht="18" customHeight="1">
      <c r="A17" s="11"/>
      <c r="B17" s="63">
        <v>2</v>
      </c>
      <c r="C17" s="67" t="s">
        <v>26</v>
      </c>
      <c r="D17" s="74">
        <f>'Rekap 31245'!B26</f>
        <v>0</v>
      </c>
      <c r="E17" s="72">
        <f>'Rekap 31245'!C26</f>
        <v>0</v>
      </c>
      <c r="F17" s="77">
        <f>'Rekap 31245'!D26</f>
        <v>0</v>
      </c>
      <c r="G17" s="57">
        <v>7</v>
      </c>
      <c r="H17" s="112" t="s">
        <v>32</v>
      </c>
      <c r="I17" s="125"/>
      <c r="J17" s="123">
        <f>'SO 31245'!Z120</f>
        <v>0</v>
      </c>
    </row>
    <row r="18" spans="1:26" ht="18" customHeight="1">
      <c r="A18" s="11"/>
      <c r="B18" s="64">
        <v>3</v>
      </c>
      <c r="C18" s="68" t="s">
        <v>27</v>
      </c>
      <c r="D18" s="75"/>
      <c r="E18" s="73"/>
      <c r="F18" s="78"/>
      <c r="G18" s="57">
        <v>8</v>
      </c>
      <c r="H18" s="112" t="s">
        <v>33</v>
      </c>
      <c r="I18" s="125"/>
      <c r="J18" s="123">
        <v>0</v>
      </c>
    </row>
    <row r="19" spans="1:26" ht="18" customHeight="1">
      <c r="A19" s="11"/>
      <c r="B19" s="64">
        <v>4</v>
      </c>
      <c r="C19" s="69"/>
      <c r="D19" s="75"/>
      <c r="E19" s="73"/>
      <c r="F19" s="78"/>
      <c r="G19" s="57">
        <v>9</v>
      </c>
      <c r="H19" s="121"/>
      <c r="I19" s="125"/>
      <c r="J19" s="124"/>
    </row>
    <row r="20" spans="1:26" ht="18" customHeight="1" thickBot="1">
      <c r="A20" s="11"/>
      <c r="B20" s="64">
        <v>5</v>
      </c>
      <c r="C20" s="70" t="s">
        <v>28</v>
      </c>
      <c r="D20" s="76"/>
      <c r="E20" s="96"/>
      <c r="F20" s="103">
        <f>SUM(F16:F19)</f>
        <v>0</v>
      </c>
      <c r="G20" s="57">
        <v>10</v>
      </c>
      <c r="H20" s="112" t="s">
        <v>28</v>
      </c>
      <c r="I20" s="127"/>
      <c r="J20" s="95">
        <f>SUM(J16:J19)</f>
        <v>0</v>
      </c>
    </row>
    <row r="21" spans="1:26" ht="18" customHeight="1" thickTop="1">
      <c r="A21" s="11"/>
      <c r="B21" s="61" t="s">
        <v>41</v>
      </c>
      <c r="C21" s="65" t="s">
        <v>6</v>
      </c>
      <c r="D21" s="71"/>
      <c r="E21" s="19"/>
      <c r="F21" s="94"/>
      <c r="G21" s="61" t="s">
        <v>47</v>
      </c>
      <c r="H21" s="58" t="s">
        <v>6</v>
      </c>
      <c r="I21" s="29"/>
      <c r="J21" s="128"/>
    </row>
    <row r="22" spans="1:26" ht="18" customHeight="1">
      <c r="A22" s="11"/>
      <c r="B22" s="56">
        <v>11</v>
      </c>
      <c r="C22" s="59" t="s">
        <v>42</v>
      </c>
      <c r="D22" s="83"/>
      <c r="E22" s="85" t="s">
        <v>45</v>
      </c>
      <c r="F22" s="77">
        <f>((F16*U22*0)+(F17*V22*0)+(F18*W22*0))/100</f>
        <v>0</v>
      </c>
      <c r="G22" s="56">
        <v>16</v>
      </c>
      <c r="H22" s="111" t="s">
        <v>48</v>
      </c>
      <c r="I22" s="126" t="s">
        <v>45</v>
      </c>
      <c r="J22" s="122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1"/>
      <c r="B23" s="57">
        <v>12</v>
      </c>
      <c r="C23" s="60" t="s">
        <v>43</v>
      </c>
      <c r="D23" s="62"/>
      <c r="E23" s="85" t="s">
        <v>46</v>
      </c>
      <c r="F23" s="78">
        <f>((F16*U23*0)+(F17*V23*0)+(F18*W23*0))/100</f>
        <v>0</v>
      </c>
      <c r="G23" s="57">
        <v>17</v>
      </c>
      <c r="H23" s="112" t="s">
        <v>49</v>
      </c>
      <c r="I23" s="126" t="s">
        <v>45</v>
      </c>
      <c r="J23" s="123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1"/>
      <c r="B24" s="57">
        <v>13</v>
      </c>
      <c r="C24" s="60" t="s">
        <v>44</v>
      </c>
      <c r="D24" s="62"/>
      <c r="E24" s="85" t="s">
        <v>45</v>
      </c>
      <c r="F24" s="78">
        <f>((F16*U24*0)+(F17*V24*0)+(F18*W24*0))/100</f>
        <v>0</v>
      </c>
      <c r="G24" s="57">
        <v>18</v>
      </c>
      <c r="H24" s="112" t="s">
        <v>50</v>
      </c>
      <c r="I24" s="126" t="s">
        <v>46</v>
      </c>
      <c r="J24" s="123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1"/>
      <c r="B25" s="57">
        <v>14</v>
      </c>
      <c r="C25" s="20"/>
      <c r="D25" s="62"/>
      <c r="E25" s="86"/>
      <c r="F25" s="84"/>
      <c r="G25" s="57">
        <v>19</v>
      </c>
      <c r="H25" s="121"/>
      <c r="I25" s="125"/>
      <c r="J25" s="124"/>
    </row>
    <row r="26" spans="1:26" ht="18" customHeight="1" thickBot="1">
      <c r="A26" s="11"/>
      <c r="B26" s="57">
        <v>15</v>
      </c>
      <c r="C26" s="60"/>
      <c r="D26" s="62"/>
      <c r="E26" s="62"/>
      <c r="F26" s="104"/>
      <c r="G26" s="57">
        <v>20</v>
      </c>
      <c r="H26" s="112" t="s">
        <v>28</v>
      </c>
      <c r="I26" s="127"/>
      <c r="J26" s="95">
        <f>SUM(J22:J25)+SUM(F22:F25)</f>
        <v>0</v>
      </c>
    </row>
    <row r="27" spans="1:26" ht="18" customHeight="1" thickTop="1">
      <c r="A27" s="11"/>
      <c r="B27" s="97"/>
      <c r="C27" s="139" t="s">
        <v>56</v>
      </c>
      <c r="D27" s="132"/>
      <c r="E27" s="98"/>
      <c r="F27" s="30"/>
      <c r="G27" s="105" t="s">
        <v>34</v>
      </c>
      <c r="H27" s="100" t="s">
        <v>35</v>
      </c>
      <c r="I27" s="29"/>
      <c r="J27" s="33"/>
    </row>
    <row r="28" spans="1:26" ht="18" customHeight="1">
      <c r="A28" s="11"/>
      <c r="B28" s="26"/>
      <c r="C28" s="130"/>
      <c r="D28" s="133"/>
      <c r="E28" s="22"/>
      <c r="F28" s="11"/>
      <c r="G28" s="106">
        <v>21</v>
      </c>
      <c r="H28" s="110" t="s">
        <v>36</v>
      </c>
      <c r="I28" s="118"/>
      <c r="J28" s="114">
        <f>F20+J20+F26+J26</f>
        <v>0</v>
      </c>
    </row>
    <row r="29" spans="1:26" ht="18" customHeight="1">
      <c r="A29" s="11"/>
      <c r="B29" s="79"/>
      <c r="C29" s="131"/>
      <c r="D29" s="134"/>
      <c r="E29" s="22"/>
      <c r="F29" s="11"/>
      <c r="G29" s="56">
        <v>22</v>
      </c>
      <c r="H29" s="111" t="s">
        <v>37</v>
      </c>
      <c r="I29" s="119">
        <f>J28-SUM('SO 31245'!K9:'SO 31245'!K119)</f>
        <v>0</v>
      </c>
      <c r="J29" s="115">
        <f>ROUND(((ROUND(I29,2)*20)*1/100),2)</f>
        <v>0</v>
      </c>
    </row>
    <row r="30" spans="1:26" ht="18" customHeight="1">
      <c r="A30" s="11"/>
      <c r="B30" s="23"/>
      <c r="C30" s="121"/>
      <c r="D30" s="125"/>
      <c r="E30" s="22"/>
      <c r="F30" s="11"/>
      <c r="G30" s="57">
        <v>23</v>
      </c>
      <c r="H30" s="112" t="s">
        <v>38</v>
      </c>
      <c r="I30" s="85">
        <f>SUM('SO 31245'!K9:'SO 31245'!K119)</f>
        <v>0</v>
      </c>
      <c r="J30" s="116">
        <f>ROUND(((ROUND(I30,2)*0)/100),2)</f>
        <v>0</v>
      </c>
    </row>
    <row r="31" spans="1:26" ht="18" customHeight="1">
      <c r="A31" s="11"/>
      <c r="B31" s="24"/>
      <c r="C31" s="135"/>
      <c r="D31" s="136"/>
      <c r="E31" s="22"/>
      <c r="F31" s="11"/>
      <c r="G31" s="106">
        <v>24</v>
      </c>
      <c r="H31" s="110" t="s">
        <v>39</v>
      </c>
      <c r="I31" s="109"/>
      <c r="J31" s="129">
        <f>SUM(J28:J30)</f>
        <v>0</v>
      </c>
    </row>
    <row r="32" spans="1:26" ht="18" customHeight="1" thickBot="1">
      <c r="A32" s="11"/>
      <c r="B32" s="44"/>
      <c r="C32" s="113"/>
      <c r="D32" s="120"/>
      <c r="E32" s="80"/>
      <c r="F32" s="81"/>
      <c r="G32" s="56" t="s">
        <v>40</v>
      </c>
      <c r="H32" s="113"/>
      <c r="I32" s="120"/>
      <c r="J32" s="117"/>
    </row>
    <row r="33" spans="1:10" ht="18" customHeight="1" thickTop="1">
      <c r="A33" s="11"/>
      <c r="B33" s="97"/>
      <c r="C33" s="98"/>
      <c r="D33" s="137" t="s">
        <v>54</v>
      </c>
      <c r="E33" s="15"/>
      <c r="F33" s="99"/>
      <c r="G33" s="107">
        <v>26</v>
      </c>
      <c r="H33" s="138" t="s">
        <v>55</v>
      </c>
      <c r="I33" s="30"/>
      <c r="J33" s="108"/>
    </row>
    <row r="34" spans="1:10" ht="18" customHeight="1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>
      <c r="A40" s="11"/>
      <c r="B40" s="79"/>
      <c r="C40" s="80"/>
      <c r="D40" s="12"/>
      <c r="E40" s="12"/>
      <c r="F40" s="12"/>
      <c r="G40" s="12"/>
      <c r="H40" s="12"/>
      <c r="I40" s="81"/>
      <c r="J40" s="82"/>
    </row>
    <row r="41" spans="1:10" ht="16" thickTop="1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1">
    <mergeCell ref="B2:F2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zoomScale="119" workbookViewId="0">
      <selection activeCell="A5" sqref="A5"/>
    </sheetView>
  </sheetViews>
  <sheetFormatPr baseColWidth="10" defaultColWidth="0" defaultRowHeight="15"/>
  <cols>
    <col min="1" max="1" width="40.6640625" customWidth="1"/>
    <col min="2" max="4" width="12.6640625" customWidth="1"/>
    <col min="5" max="6" width="15.6640625" customWidth="1"/>
    <col min="7" max="7" width="3.6640625" customWidth="1"/>
    <col min="8" max="9" width="9.1640625" hidden="1" customWidth="1"/>
    <col min="10" max="26" width="0" hidden="1" customWidth="1"/>
    <col min="27" max="16384" width="9.1640625" hidden="1"/>
  </cols>
  <sheetData>
    <row r="1" spans="1:26">
      <c r="A1" s="141" t="s">
        <v>19</v>
      </c>
      <c r="B1" s="140"/>
      <c r="C1" s="140"/>
      <c r="D1" s="141" t="s">
        <v>17</v>
      </c>
      <c r="E1" s="140"/>
      <c r="F1" s="140"/>
      <c r="W1">
        <v>30.126000000000001</v>
      </c>
    </row>
    <row r="2" spans="1:26">
      <c r="A2" s="141" t="s">
        <v>23</v>
      </c>
      <c r="B2" s="140"/>
      <c r="C2" s="140"/>
      <c r="D2" s="141" t="s">
        <v>15</v>
      </c>
      <c r="E2" s="140"/>
      <c r="F2" s="140"/>
    </row>
    <row r="3" spans="1:26">
      <c r="A3" s="141" t="s">
        <v>248</v>
      </c>
      <c r="B3" s="140"/>
      <c r="C3" s="140"/>
      <c r="D3" s="141" t="s">
        <v>247</v>
      </c>
      <c r="E3" s="140"/>
      <c r="F3" s="140"/>
    </row>
    <row r="4" spans="1:26">
      <c r="A4" s="141" t="s">
        <v>251</v>
      </c>
      <c r="B4" s="140"/>
      <c r="C4" s="140"/>
      <c r="D4" s="140"/>
      <c r="E4" s="140"/>
      <c r="F4" s="140"/>
    </row>
    <row r="5" spans="1:26">
      <c r="A5" s="141" t="s">
        <v>14</v>
      </c>
      <c r="B5" s="140"/>
      <c r="C5" s="140"/>
      <c r="D5" s="140"/>
      <c r="E5" s="140"/>
      <c r="F5" s="140"/>
    </row>
    <row r="6" spans="1:26">
      <c r="A6" s="140"/>
      <c r="B6" s="140"/>
      <c r="C6" s="140"/>
      <c r="D6" s="140"/>
      <c r="E6" s="140"/>
      <c r="F6" s="140"/>
    </row>
    <row r="7" spans="1:26">
      <c r="A7" s="140"/>
      <c r="B7" s="140"/>
      <c r="C7" s="140"/>
      <c r="D7" s="140"/>
      <c r="E7" s="140"/>
      <c r="F7" s="140"/>
    </row>
    <row r="8" spans="1:26">
      <c r="A8" s="142" t="s">
        <v>60</v>
      </c>
      <c r="B8" s="140"/>
      <c r="C8" s="140"/>
      <c r="D8" s="140"/>
      <c r="E8" s="140"/>
      <c r="F8" s="140"/>
    </row>
    <row r="9" spans="1:26">
      <c r="A9" s="143" t="s">
        <v>57</v>
      </c>
      <c r="B9" s="143" t="s">
        <v>51</v>
      </c>
      <c r="C9" s="143" t="s">
        <v>52</v>
      </c>
      <c r="D9" s="143" t="s">
        <v>28</v>
      </c>
      <c r="E9" s="143" t="s">
        <v>58</v>
      </c>
      <c r="F9" s="143" t="s">
        <v>59</v>
      </c>
    </row>
    <row r="10" spans="1:26">
      <c r="A10" s="150" t="s">
        <v>61</v>
      </c>
      <c r="B10" s="151"/>
      <c r="C10" s="147"/>
      <c r="D10" s="147"/>
      <c r="E10" s="148"/>
      <c r="F10" s="148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</row>
    <row r="11" spans="1:26">
      <c r="A11" s="152" t="s">
        <v>62</v>
      </c>
      <c r="B11" s="153">
        <f>'SO 31245'!L12</f>
        <v>0</v>
      </c>
      <c r="C11" s="153">
        <f>'SO 31245'!M12</f>
        <v>0</v>
      </c>
      <c r="D11" s="153">
        <f>'SO 31245'!I12</f>
        <v>0</v>
      </c>
      <c r="E11" s="154">
        <f>'SO 31245'!P12</f>
        <v>3.8</v>
      </c>
      <c r="F11" s="154">
        <f>'SO 31245'!S12</f>
        <v>0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</row>
    <row r="12" spans="1:26">
      <c r="A12" s="152" t="s">
        <v>63</v>
      </c>
      <c r="B12" s="153">
        <f>'SO 31245'!L23</f>
        <v>0</v>
      </c>
      <c r="C12" s="153">
        <f>'SO 31245'!M23</f>
        <v>0</v>
      </c>
      <c r="D12" s="153">
        <f>'SO 31245'!I23</f>
        <v>0</v>
      </c>
      <c r="E12" s="154">
        <f>'SO 31245'!P23</f>
        <v>11.1</v>
      </c>
      <c r="F12" s="154">
        <f>'SO 31245'!S23</f>
        <v>0</v>
      </c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26">
      <c r="A13" s="152" t="s">
        <v>64</v>
      </c>
      <c r="B13" s="153">
        <f>'SO 31245'!L36</f>
        <v>0</v>
      </c>
      <c r="C13" s="153">
        <f>'SO 31245'!M36</f>
        <v>0</v>
      </c>
      <c r="D13" s="153">
        <f>'SO 31245'!I36</f>
        <v>0</v>
      </c>
      <c r="E13" s="154">
        <f>'SO 31245'!P36</f>
        <v>27.69</v>
      </c>
      <c r="F13" s="154">
        <f>'SO 31245'!S36</f>
        <v>0</v>
      </c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</row>
    <row r="14" spans="1:26">
      <c r="A14" s="152" t="s">
        <v>65</v>
      </c>
      <c r="B14" s="153">
        <f>'SO 31245'!L46</f>
        <v>0</v>
      </c>
      <c r="C14" s="153">
        <f>'SO 31245'!M46</f>
        <v>0</v>
      </c>
      <c r="D14" s="153">
        <f>'SO 31245'!I46</f>
        <v>0</v>
      </c>
      <c r="E14" s="154">
        <f>'SO 31245'!P46</f>
        <v>46.96</v>
      </c>
      <c r="F14" s="154">
        <f>'SO 31245'!S46</f>
        <v>0</v>
      </c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5" spans="1:26">
      <c r="A15" s="152" t="s">
        <v>66</v>
      </c>
      <c r="B15" s="153">
        <f>'SO 31245'!L59</f>
        <v>0</v>
      </c>
      <c r="C15" s="153">
        <f>'SO 31245'!M59</f>
        <v>0</v>
      </c>
      <c r="D15" s="153">
        <f>'SO 31245'!I59</f>
        <v>0</v>
      </c>
      <c r="E15" s="154">
        <f>'SO 31245'!P59</f>
        <v>0</v>
      </c>
      <c r="F15" s="154">
        <f>'SO 31245'!S59</f>
        <v>10.48</v>
      </c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</row>
    <row r="16" spans="1:26">
      <c r="A16" s="2" t="s">
        <v>61</v>
      </c>
      <c r="B16" s="155">
        <f>'SO 31245'!L61</f>
        <v>0</v>
      </c>
      <c r="C16" s="155">
        <f>'SO 31245'!M61</f>
        <v>0</v>
      </c>
      <c r="D16" s="155">
        <f>'SO 31245'!I61</f>
        <v>0</v>
      </c>
      <c r="E16" s="156">
        <f>'SO 31245'!P61</f>
        <v>89.55</v>
      </c>
      <c r="F16" s="156">
        <f>'SO 31245'!S61</f>
        <v>10.48</v>
      </c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</row>
    <row r="17" spans="1:26">
      <c r="A17" s="1"/>
      <c r="B17" s="145"/>
      <c r="C17" s="145"/>
      <c r="D17" s="145"/>
      <c r="E17" s="144"/>
      <c r="F17" s="144"/>
    </row>
    <row r="18" spans="1:26">
      <c r="A18" s="2" t="s">
        <v>67</v>
      </c>
      <c r="B18" s="155"/>
      <c r="C18" s="153"/>
      <c r="D18" s="153"/>
      <c r="E18" s="154"/>
      <c r="F18" s="154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</row>
    <row r="19" spans="1:26">
      <c r="A19" s="152" t="s">
        <v>68</v>
      </c>
      <c r="B19" s="153">
        <f>'SO 31245'!L71</f>
        <v>0</v>
      </c>
      <c r="C19" s="153">
        <f>'SO 31245'!M71</f>
        <v>0</v>
      </c>
      <c r="D19" s="153">
        <f>'SO 31245'!I71</f>
        <v>0</v>
      </c>
      <c r="E19" s="154">
        <f>'SO 31245'!P71</f>
        <v>0.05</v>
      </c>
      <c r="F19" s="154">
        <f>'SO 31245'!S71</f>
        <v>0</v>
      </c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</row>
    <row r="20" spans="1:26">
      <c r="A20" s="152" t="s">
        <v>69</v>
      </c>
      <c r="B20" s="153">
        <f>'SO 31245'!L76</f>
        <v>0</v>
      </c>
      <c r="C20" s="153">
        <f>'SO 31245'!M76</f>
        <v>0</v>
      </c>
      <c r="D20" s="153">
        <f>'SO 31245'!I76</f>
        <v>0</v>
      </c>
      <c r="E20" s="154">
        <f>'SO 31245'!P76</f>
        <v>0</v>
      </c>
      <c r="F20" s="154">
        <f>'SO 31245'!S76</f>
        <v>0</v>
      </c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</row>
    <row r="21" spans="1:26">
      <c r="A21" s="152" t="s">
        <v>70</v>
      </c>
      <c r="B21" s="153">
        <f>'SO 31245'!L96</f>
        <v>0</v>
      </c>
      <c r="C21" s="153">
        <f>'SO 31245'!M96</f>
        <v>0</v>
      </c>
      <c r="D21" s="153">
        <f>'SO 31245'!I96</f>
        <v>0</v>
      </c>
      <c r="E21" s="154">
        <f>'SO 31245'!P96</f>
        <v>0.51</v>
      </c>
      <c r="F21" s="154">
        <f>'SO 31245'!S96</f>
        <v>0</v>
      </c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</row>
    <row r="22" spans="1:26">
      <c r="A22" s="152" t="s">
        <v>71</v>
      </c>
      <c r="B22" s="153">
        <f>'SO 31245'!L100</f>
        <v>0</v>
      </c>
      <c r="C22" s="153">
        <f>'SO 31245'!M100</f>
        <v>0</v>
      </c>
      <c r="D22" s="153">
        <f>'SO 31245'!I100</f>
        <v>0</v>
      </c>
      <c r="E22" s="154">
        <f>'SO 31245'!P100</f>
        <v>0</v>
      </c>
      <c r="F22" s="154">
        <f>'SO 31245'!S100</f>
        <v>0</v>
      </c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</row>
    <row r="23" spans="1:26">
      <c r="A23" s="152" t="s">
        <v>72</v>
      </c>
      <c r="B23" s="153">
        <f>'SO 31245'!L105</f>
        <v>0</v>
      </c>
      <c r="C23" s="153">
        <f>'SO 31245'!M105</f>
        <v>0</v>
      </c>
      <c r="D23" s="153">
        <f>'SO 31245'!I105</f>
        <v>0</v>
      </c>
      <c r="E23" s="154">
        <f>'SO 31245'!P105</f>
        <v>0</v>
      </c>
      <c r="F23" s="154">
        <f>'SO 31245'!S105</f>
        <v>0</v>
      </c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</row>
    <row r="24" spans="1:26">
      <c r="A24" s="152" t="s">
        <v>73</v>
      </c>
      <c r="B24" s="153">
        <f>'SO 31245'!L110</f>
        <v>0</v>
      </c>
      <c r="C24" s="153">
        <f>'SO 31245'!M110</f>
        <v>0</v>
      </c>
      <c r="D24" s="153">
        <f>'SO 31245'!I110</f>
        <v>0</v>
      </c>
      <c r="E24" s="154">
        <f>'SO 31245'!P110</f>
        <v>0</v>
      </c>
      <c r="F24" s="154">
        <f>'SO 31245'!S110</f>
        <v>0</v>
      </c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</row>
    <row r="25" spans="1:26">
      <c r="A25" s="152" t="s">
        <v>74</v>
      </c>
      <c r="B25" s="153">
        <f>'SO 31245'!L117</f>
        <v>0</v>
      </c>
      <c r="C25" s="153">
        <f>'SO 31245'!M117</f>
        <v>0</v>
      </c>
      <c r="D25" s="153">
        <f>'SO 31245'!I117</f>
        <v>0</v>
      </c>
      <c r="E25" s="154">
        <f>'SO 31245'!P117</f>
        <v>0.11</v>
      </c>
      <c r="F25" s="154">
        <f>'SO 31245'!S117</f>
        <v>0</v>
      </c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</row>
    <row r="26" spans="1:26">
      <c r="A26" s="2" t="s">
        <v>67</v>
      </c>
      <c r="B26" s="155">
        <f>'SO 31245'!L119</f>
        <v>0</v>
      </c>
      <c r="C26" s="155">
        <f>'SO 31245'!M119</f>
        <v>0</v>
      </c>
      <c r="D26" s="155">
        <f>'SO 31245'!I119</f>
        <v>0</v>
      </c>
      <c r="E26" s="156">
        <f>'SO 31245'!P119</f>
        <v>0.67</v>
      </c>
      <c r="F26" s="156">
        <f>'SO 31245'!S119</f>
        <v>0</v>
      </c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</row>
    <row r="27" spans="1:26">
      <c r="A27" s="1"/>
      <c r="B27" s="145"/>
      <c r="C27" s="145"/>
      <c r="D27" s="145"/>
      <c r="E27" s="144"/>
      <c r="F27" s="144"/>
    </row>
    <row r="28" spans="1:26">
      <c r="A28" s="2" t="s">
        <v>75</v>
      </c>
      <c r="B28" s="155">
        <f>'SO 31245'!L120</f>
        <v>0</v>
      </c>
      <c r="C28" s="155">
        <f>'SO 31245'!M120</f>
        <v>0</v>
      </c>
      <c r="D28" s="155">
        <f>'SO 31245'!I120</f>
        <v>0</v>
      </c>
      <c r="E28" s="156">
        <f>'SO 31245'!P120</f>
        <v>90.22</v>
      </c>
      <c r="F28" s="156">
        <f>'SO 31245'!S120</f>
        <v>10.48</v>
      </c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</row>
    <row r="29" spans="1:26">
      <c r="A29" s="1"/>
      <c r="B29" s="145"/>
      <c r="C29" s="145"/>
      <c r="D29" s="145"/>
      <c r="E29" s="144"/>
      <c r="F29" s="144"/>
    </row>
    <row r="30" spans="1:26">
      <c r="A30" s="1"/>
      <c r="B30" s="145"/>
      <c r="C30" s="145"/>
      <c r="D30" s="145"/>
      <c r="E30" s="144"/>
      <c r="F30" s="144"/>
    </row>
    <row r="31" spans="1:26">
      <c r="A31" s="1"/>
      <c r="B31" s="145"/>
      <c r="C31" s="145"/>
      <c r="D31" s="145"/>
      <c r="E31" s="144"/>
      <c r="F31" s="144"/>
    </row>
    <row r="32" spans="1:26">
      <c r="A32" s="1"/>
      <c r="B32" s="145"/>
      <c r="C32" s="145"/>
      <c r="D32" s="145"/>
      <c r="E32" s="144"/>
      <c r="F32" s="144"/>
    </row>
    <row r="33" spans="1:6">
      <c r="A33" s="1"/>
      <c r="B33" s="145"/>
      <c r="C33" s="145"/>
      <c r="D33" s="145"/>
      <c r="E33" s="144"/>
      <c r="F33" s="144"/>
    </row>
    <row r="34" spans="1:6">
      <c r="A34" s="1"/>
      <c r="B34" s="145"/>
      <c r="C34" s="145"/>
      <c r="D34" s="145"/>
      <c r="E34" s="144"/>
      <c r="F34" s="144"/>
    </row>
    <row r="35" spans="1:6">
      <c r="A35" s="1"/>
      <c r="B35" s="145"/>
      <c r="C35" s="145"/>
      <c r="D35" s="145"/>
      <c r="E35" s="144"/>
      <c r="F35" s="144"/>
    </row>
    <row r="36" spans="1:6">
      <c r="A36" s="1"/>
      <c r="B36" s="145"/>
      <c r="C36" s="145"/>
      <c r="D36" s="145"/>
      <c r="E36" s="144"/>
      <c r="F36" s="144"/>
    </row>
    <row r="37" spans="1:6">
      <c r="A37" s="1"/>
      <c r="B37" s="145"/>
      <c r="C37" s="145"/>
      <c r="D37" s="145"/>
      <c r="E37" s="144"/>
      <c r="F37" s="144"/>
    </row>
    <row r="38" spans="1:6">
      <c r="A38" s="1"/>
      <c r="B38" s="145"/>
      <c r="C38" s="145"/>
      <c r="D38" s="145"/>
      <c r="E38" s="144"/>
      <c r="F38" s="144"/>
    </row>
    <row r="39" spans="1:6">
      <c r="A39" s="1"/>
      <c r="B39" s="145"/>
      <c r="C39" s="145"/>
      <c r="D39" s="145"/>
      <c r="E39" s="144"/>
      <c r="F39" s="144"/>
    </row>
    <row r="40" spans="1:6">
      <c r="A40" s="1"/>
      <c r="B40" s="145"/>
      <c r="C40" s="145"/>
      <c r="D40" s="145"/>
      <c r="E40" s="144"/>
      <c r="F40" s="144"/>
    </row>
    <row r="41" spans="1:6">
      <c r="A41" s="1"/>
      <c r="B41" s="145"/>
      <c r="C41" s="145"/>
      <c r="D41" s="145"/>
      <c r="E41" s="144"/>
      <c r="F41" s="144"/>
    </row>
    <row r="42" spans="1:6">
      <c r="A42" s="1"/>
      <c r="B42" s="145"/>
      <c r="C42" s="145"/>
      <c r="D42" s="145"/>
      <c r="E42" s="144"/>
      <c r="F42" s="144"/>
    </row>
    <row r="43" spans="1:6">
      <c r="A43" s="1"/>
      <c r="B43" s="145"/>
      <c r="C43" s="145"/>
      <c r="D43" s="145"/>
      <c r="E43" s="144"/>
      <c r="F43" s="144"/>
    </row>
    <row r="44" spans="1:6">
      <c r="A44" s="1"/>
      <c r="B44" s="145"/>
      <c r="C44" s="145"/>
      <c r="D44" s="145"/>
      <c r="E44" s="144"/>
      <c r="F44" s="144"/>
    </row>
    <row r="45" spans="1:6">
      <c r="A45" s="1"/>
      <c r="B45" s="145"/>
      <c r="C45" s="145"/>
      <c r="D45" s="145"/>
      <c r="E45" s="144"/>
      <c r="F45" s="144"/>
    </row>
    <row r="46" spans="1:6">
      <c r="A46" s="1"/>
      <c r="B46" s="145"/>
      <c r="C46" s="145"/>
      <c r="D46" s="145"/>
      <c r="E46" s="144"/>
      <c r="F46" s="144"/>
    </row>
    <row r="47" spans="1:6">
      <c r="A47" s="1"/>
      <c r="B47" s="145"/>
      <c r="C47" s="145"/>
      <c r="D47" s="145"/>
      <c r="E47" s="144"/>
      <c r="F47" s="144"/>
    </row>
    <row r="48" spans="1:6">
      <c r="A48" s="1"/>
      <c r="B48" s="145"/>
      <c r="C48" s="145"/>
      <c r="D48" s="145"/>
      <c r="E48" s="144"/>
      <c r="F48" s="144"/>
    </row>
    <row r="49" spans="1:6">
      <c r="A49" s="1"/>
      <c r="B49" s="145"/>
      <c r="C49" s="145"/>
      <c r="D49" s="145"/>
      <c r="E49" s="144"/>
      <c r="F49" s="144"/>
    </row>
    <row r="50" spans="1:6">
      <c r="A50" s="1"/>
      <c r="B50" s="145"/>
      <c r="C50" s="145"/>
      <c r="D50" s="145"/>
      <c r="E50" s="144"/>
      <c r="F50" s="144"/>
    </row>
    <row r="51" spans="1:6">
      <c r="A51" s="1"/>
      <c r="B51" s="145"/>
      <c r="C51" s="145"/>
      <c r="D51" s="145"/>
      <c r="E51" s="144"/>
      <c r="F51" s="144"/>
    </row>
    <row r="52" spans="1:6">
      <c r="A52" s="1"/>
      <c r="B52" s="145"/>
      <c r="C52" s="145"/>
      <c r="D52" s="145"/>
      <c r="E52" s="144"/>
      <c r="F52" s="144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20"/>
  <sheetViews>
    <sheetView tabSelected="1" topLeftCell="B1" zoomScale="134" workbookViewId="0">
      <pane ySplit="8" topLeftCell="A9" activePane="bottomLeft" state="frozen"/>
      <selection pane="bottomLeft" activeCell="B5" sqref="B5"/>
    </sheetView>
  </sheetViews>
  <sheetFormatPr baseColWidth="10" defaultColWidth="0" defaultRowHeight="15"/>
  <cols>
    <col min="1" max="1" width="4.6640625" hidden="1" customWidth="1"/>
    <col min="2" max="2" width="6.6640625" customWidth="1"/>
    <col min="3" max="3" width="15.6640625" customWidth="1"/>
    <col min="4" max="4" width="44.6640625" customWidth="1"/>
    <col min="5" max="5" width="5.6640625" customWidth="1"/>
    <col min="6" max="6" width="10.6640625" customWidth="1"/>
    <col min="7" max="9" width="11.6640625" customWidth="1"/>
    <col min="10" max="15" width="0" hidden="1" customWidth="1"/>
    <col min="16" max="16" width="7.6640625" customWidth="1"/>
    <col min="17" max="18" width="0" hidden="1" customWidth="1"/>
    <col min="19" max="19" width="7.6640625" customWidth="1"/>
    <col min="20" max="26" width="0" hidden="1" customWidth="1"/>
    <col min="27" max="27" width="9.1640625" customWidth="1"/>
    <col min="28" max="16384" width="9.1640625" hidden="1"/>
  </cols>
  <sheetData>
    <row r="1" spans="1:26">
      <c r="A1" s="3"/>
      <c r="B1" s="5" t="s">
        <v>19</v>
      </c>
      <c r="C1" s="3"/>
      <c r="D1" s="3"/>
      <c r="E1" s="5" t="s">
        <v>17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>
      <c r="A2" s="3"/>
      <c r="B2" s="5" t="s">
        <v>23</v>
      </c>
      <c r="C2" s="3"/>
      <c r="D2" s="3"/>
      <c r="E2" s="5" t="s">
        <v>15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>
      <c r="A3" s="3"/>
      <c r="B3" s="5" t="s">
        <v>249</v>
      </c>
      <c r="C3" s="3"/>
      <c r="D3" s="3"/>
      <c r="E3" s="5" t="s">
        <v>247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>
      <c r="A4" s="3"/>
      <c r="B4" s="5" t="s">
        <v>252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>
      <c r="A5" s="3"/>
      <c r="B5" s="5" t="s">
        <v>14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>
      <c r="A7" s="12"/>
      <c r="B7" s="13" t="s">
        <v>60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6">
      <c r="A8" s="160" t="s">
        <v>76</v>
      </c>
      <c r="B8" s="160" t="s">
        <v>77</v>
      </c>
      <c r="C8" s="160" t="s">
        <v>78</v>
      </c>
      <c r="D8" s="160" t="s">
        <v>79</v>
      </c>
      <c r="E8" s="160" t="s">
        <v>80</v>
      </c>
      <c r="F8" s="160" t="s">
        <v>81</v>
      </c>
      <c r="G8" s="160" t="s">
        <v>51</v>
      </c>
      <c r="H8" s="160" t="s">
        <v>52</v>
      </c>
      <c r="I8" s="160" t="s">
        <v>82</v>
      </c>
      <c r="J8" s="160"/>
      <c r="K8" s="160"/>
      <c r="L8" s="160"/>
      <c r="M8" s="160"/>
      <c r="N8" s="160"/>
      <c r="O8" s="160"/>
      <c r="P8" s="160" t="s">
        <v>83</v>
      </c>
      <c r="Q8" s="157"/>
      <c r="R8" s="157"/>
      <c r="S8" s="160" t="s">
        <v>84</v>
      </c>
      <c r="T8" s="158"/>
      <c r="U8" s="158"/>
      <c r="V8" s="158"/>
      <c r="W8" s="158"/>
      <c r="X8" s="158"/>
      <c r="Y8" s="158"/>
      <c r="Z8" s="158"/>
    </row>
    <row r="9" spans="1:26">
      <c r="A9" s="146"/>
      <c r="B9" s="146"/>
      <c r="C9" s="161"/>
      <c r="D9" s="150" t="s">
        <v>61</v>
      </c>
      <c r="E9" s="146"/>
      <c r="F9" s="162"/>
      <c r="G9" s="147"/>
      <c r="H9" s="147"/>
      <c r="I9" s="147"/>
      <c r="J9" s="146"/>
      <c r="K9" s="146"/>
      <c r="L9" s="146"/>
      <c r="M9" s="146"/>
      <c r="N9" s="146"/>
      <c r="O9" s="146"/>
      <c r="P9" s="146"/>
      <c r="Q9" s="149"/>
      <c r="R9" s="149"/>
      <c r="S9" s="146"/>
      <c r="T9" s="149"/>
      <c r="U9" s="149"/>
      <c r="V9" s="149"/>
      <c r="W9" s="149"/>
      <c r="X9" s="149"/>
      <c r="Y9" s="149"/>
      <c r="Z9" s="149"/>
    </row>
    <row r="10" spans="1:26">
      <c r="A10" s="152"/>
      <c r="B10" s="152"/>
      <c r="C10" s="152"/>
      <c r="D10" s="152" t="s">
        <v>62</v>
      </c>
      <c r="E10" s="152"/>
      <c r="F10" s="163"/>
      <c r="G10" s="153"/>
      <c r="H10" s="153"/>
      <c r="I10" s="153"/>
      <c r="J10" s="152"/>
      <c r="K10" s="152"/>
      <c r="L10" s="152"/>
      <c r="M10" s="152"/>
      <c r="N10" s="152"/>
      <c r="O10" s="152"/>
      <c r="P10" s="152"/>
      <c r="Q10" s="149"/>
      <c r="R10" s="149"/>
      <c r="S10" s="152"/>
      <c r="T10" s="149"/>
      <c r="U10" s="149"/>
      <c r="V10" s="149"/>
      <c r="W10" s="149"/>
      <c r="X10" s="149"/>
      <c r="Y10" s="149"/>
      <c r="Z10" s="149"/>
    </row>
    <row r="11" spans="1:26" ht="25" customHeight="1">
      <c r="A11" s="167"/>
      <c r="B11" s="164" t="s">
        <v>85</v>
      </c>
      <c r="C11" s="168" t="s">
        <v>86</v>
      </c>
      <c r="D11" s="164" t="s">
        <v>87</v>
      </c>
      <c r="E11" s="164" t="s">
        <v>88</v>
      </c>
      <c r="F11" s="165">
        <v>1.7330000000000001</v>
      </c>
      <c r="G11" s="166">
        <v>0</v>
      </c>
      <c r="H11" s="166">
        <v>0</v>
      </c>
      <c r="I11" s="166">
        <f>ROUND(F11*(G11+H11),2)</f>
        <v>0</v>
      </c>
      <c r="J11" s="164">
        <f>ROUND(F11*(N11),2)</f>
        <v>137.38999999999999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79.28</v>
      </c>
      <c r="O11" s="1"/>
      <c r="P11" s="163">
        <f>ROUND(F11*(R11),3)</f>
        <v>3.8010000000000002</v>
      </c>
      <c r="Q11" s="169"/>
      <c r="R11" s="169">
        <v>2.19306</v>
      </c>
      <c r="S11" s="163"/>
      <c r="Z11">
        <v>0</v>
      </c>
    </row>
    <row r="12" spans="1:26">
      <c r="A12" s="152"/>
      <c r="B12" s="152"/>
      <c r="C12" s="152"/>
      <c r="D12" s="152" t="s">
        <v>62</v>
      </c>
      <c r="E12" s="152"/>
      <c r="F12" s="163"/>
      <c r="G12" s="155">
        <f>ROUND((SUM(L10:L11))/1,2)</f>
        <v>0</v>
      </c>
      <c r="H12" s="155">
        <f>ROUND((SUM(M10:M11))/1,2)</f>
        <v>0</v>
      </c>
      <c r="I12" s="155">
        <f>ROUND((SUM(I10:I11))/1,2)</f>
        <v>0</v>
      </c>
      <c r="J12" s="152"/>
      <c r="K12" s="152"/>
      <c r="L12" s="152">
        <f>ROUND((SUM(L10:L11))/1,2)</f>
        <v>0</v>
      </c>
      <c r="M12" s="152">
        <f>ROUND((SUM(M10:M11))/1,2)</f>
        <v>0</v>
      </c>
      <c r="N12" s="152"/>
      <c r="O12" s="152"/>
      <c r="P12" s="170">
        <f>ROUND((SUM(P10:P11))/1,2)</f>
        <v>3.8</v>
      </c>
      <c r="Q12" s="149"/>
      <c r="R12" s="149"/>
      <c r="S12" s="170">
        <f>ROUND((SUM(S10:S11))/1,2)</f>
        <v>0</v>
      </c>
      <c r="T12" s="149"/>
      <c r="U12" s="149"/>
      <c r="V12" s="149"/>
      <c r="W12" s="149"/>
      <c r="X12" s="149"/>
      <c r="Y12" s="149"/>
      <c r="Z12" s="149"/>
    </row>
    <row r="13" spans="1:26">
      <c r="A13" s="1"/>
      <c r="B13" s="1"/>
      <c r="C13" s="1"/>
      <c r="D13" s="1"/>
      <c r="E13" s="1"/>
      <c r="F13" s="159"/>
      <c r="G13" s="145"/>
      <c r="H13" s="145"/>
      <c r="I13" s="145"/>
      <c r="J13" s="1"/>
      <c r="K13" s="1"/>
      <c r="L13" s="1"/>
      <c r="M13" s="1"/>
      <c r="N13" s="1"/>
      <c r="O13" s="1"/>
      <c r="P13" s="1"/>
      <c r="S13" s="1"/>
    </row>
    <row r="14" spans="1:26">
      <c r="A14" s="152"/>
      <c r="B14" s="152"/>
      <c r="C14" s="152"/>
      <c r="D14" s="152" t="s">
        <v>63</v>
      </c>
      <c r="E14" s="152"/>
      <c r="F14" s="163"/>
      <c r="G14" s="153"/>
      <c r="H14" s="153"/>
      <c r="I14" s="153"/>
      <c r="J14" s="152"/>
      <c r="K14" s="152"/>
      <c r="L14" s="152"/>
      <c r="M14" s="152"/>
      <c r="N14" s="152"/>
      <c r="O14" s="152"/>
      <c r="P14" s="152"/>
      <c r="Q14" s="149"/>
      <c r="R14" s="149"/>
      <c r="S14" s="152"/>
      <c r="T14" s="149"/>
      <c r="U14" s="149"/>
      <c r="V14" s="149"/>
      <c r="W14" s="149"/>
      <c r="X14" s="149"/>
      <c r="Y14" s="149"/>
      <c r="Z14" s="149"/>
    </row>
    <row r="15" spans="1:26" ht="25" customHeight="1">
      <c r="A15" s="167"/>
      <c r="B15" s="164" t="s">
        <v>89</v>
      </c>
      <c r="C15" s="168" t="s">
        <v>90</v>
      </c>
      <c r="D15" s="164" t="s">
        <v>91</v>
      </c>
      <c r="E15" s="164" t="s">
        <v>88</v>
      </c>
      <c r="F15" s="165">
        <v>19.600000000000001</v>
      </c>
      <c r="G15" s="166">
        <v>0</v>
      </c>
      <c r="H15" s="166">
        <v>0</v>
      </c>
      <c r="I15" s="166">
        <f t="shared" ref="I15:I22" si="0">ROUND(F15*(G15+H15),2)</f>
        <v>0</v>
      </c>
      <c r="J15" s="164">
        <f t="shared" ref="J15:J22" si="1">ROUND(F15*(N15),2)</f>
        <v>2646</v>
      </c>
      <c r="K15" s="1">
        <f t="shared" ref="K15:K22" si="2">ROUND(F15*(O15),2)</f>
        <v>0</v>
      </c>
      <c r="L15" s="1">
        <f t="shared" ref="L15:L22" si="3">ROUND(F15*(G15),2)</f>
        <v>0</v>
      </c>
      <c r="M15" s="1">
        <f t="shared" ref="M15:M22" si="4">ROUND(F15*(H15),2)</f>
        <v>0</v>
      </c>
      <c r="N15" s="1">
        <v>135</v>
      </c>
      <c r="O15" s="1"/>
      <c r="P15" s="163"/>
      <c r="Q15" s="169"/>
      <c r="R15" s="169"/>
      <c r="S15" s="163"/>
      <c r="Z15">
        <v>0</v>
      </c>
    </row>
    <row r="16" spans="1:26" ht="25" customHeight="1">
      <c r="A16" s="167"/>
      <c r="B16" s="164" t="s">
        <v>85</v>
      </c>
      <c r="C16" s="168" t="s">
        <v>92</v>
      </c>
      <c r="D16" s="164" t="s">
        <v>93</v>
      </c>
      <c r="E16" s="164" t="s">
        <v>88</v>
      </c>
      <c r="F16" s="165">
        <v>5.3250000000000002</v>
      </c>
      <c r="G16" s="166">
        <v>0</v>
      </c>
      <c r="H16" s="166">
        <v>0</v>
      </c>
      <c r="I16" s="166">
        <f t="shared" si="0"/>
        <v>0</v>
      </c>
      <c r="J16" s="164">
        <f t="shared" si="1"/>
        <v>754.71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141.72999999999999</v>
      </c>
      <c r="O16" s="1"/>
      <c r="P16" s="163">
        <f>ROUND(F16*(R16),3)</f>
        <v>10.417999999999999</v>
      </c>
      <c r="Q16" s="169"/>
      <c r="R16" s="169">
        <v>1.9564900000000001</v>
      </c>
      <c r="S16" s="163"/>
      <c r="Z16">
        <v>0</v>
      </c>
    </row>
    <row r="17" spans="1:26" ht="25" customHeight="1">
      <c r="A17" s="167"/>
      <c r="B17" s="164" t="s">
        <v>85</v>
      </c>
      <c r="C17" s="168" t="s">
        <v>94</v>
      </c>
      <c r="D17" s="164" t="s">
        <v>95</v>
      </c>
      <c r="E17" s="164" t="s">
        <v>96</v>
      </c>
      <c r="F17" s="165">
        <v>0.12</v>
      </c>
      <c r="G17" s="166">
        <v>0</v>
      </c>
      <c r="H17" s="166">
        <v>0</v>
      </c>
      <c r="I17" s="166">
        <f t="shared" si="0"/>
        <v>0</v>
      </c>
      <c r="J17" s="164">
        <f t="shared" si="1"/>
        <v>67.599999999999994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563.34</v>
      </c>
      <c r="O17" s="1"/>
      <c r="P17" s="163">
        <f>ROUND(F17*(R17),3)</f>
        <v>0.12</v>
      </c>
      <c r="Q17" s="169"/>
      <c r="R17" s="169">
        <v>1.002</v>
      </c>
      <c r="S17" s="163"/>
      <c r="Z17">
        <v>0</v>
      </c>
    </row>
    <row r="18" spans="1:26" ht="25" customHeight="1">
      <c r="A18" s="167"/>
      <c r="B18" s="164" t="s">
        <v>85</v>
      </c>
      <c r="C18" s="168" t="s">
        <v>97</v>
      </c>
      <c r="D18" s="164" t="s">
        <v>98</v>
      </c>
      <c r="E18" s="164" t="s">
        <v>88</v>
      </c>
      <c r="F18" s="165">
        <v>0.16200000000000001</v>
      </c>
      <c r="G18" s="166">
        <v>0</v>
      </c>
      <c r="H18" s="166">
        <v>0</v>
      </c>
      <c r="I18" s="166">
        <f t="shared" si="0"/>
        <v>0</v>
      </c>
      <c r="J18" s="164">
        <f t="shared" si="1"/>
        <v>16.07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99.19</v>
      </c>
      <c r="O18" s="1"/>
      <c r="P18" s="163">
        <f>ROUND(F18*(R18),3)</f>
        <v>0.35799999999999998</v>
      </c>
      <c r="Q18" s="169"/>
      <c r="R18" s="169">
        <v>2.2121599999999999</v>
      </c>
      <c r="S18" s="163"/>
      <c r="Z18">
        <v>0</v>
      </c>
    </row>
    <row r="19" spans="1:26" ht="25" customHeight="1">
      <c r="A19" s="167"/>
      <c r="B19" s="164" t="s">
        <v>85</v>
      </c>
      <c r="C19" s="168" t="s">
        <v>99</v>
      </c>
      <c r="D19" s="164" t="s">
        <v>100</v>
      </c>
      <c r="E19" s="164" t="s">
        <v>101</v>
      </c>
      <c r="F19" s="165">
        <v>2.3460000000000001</v>
      </c>
      <c r="G19" s="166">
        <v>0</v>
      </c>
      <c r="H19" s="166">
        <v>0</v>
      </c>
      <c r="I19" s="166">
        <f t="shared" si="0"/>
        <v>0</v>
      </c>
      <c r="J19" s="164">
        <f t="shared" si="1"/>
        <v>36.5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15.56</v>
      </c>
      <c r="O19" s="1"/>
      <c r="P19" s="163">
        <f>ROUND(F19*(R19),3)</f>
        <v>1.7000000000000001E-2</v>
      </c>
      <c r="Q19" s="169"/>
      <c r="R19" s="169">
        <v>7.2500000000000004E-3</v>
      </c>
      <c r="S19" s="163"/>
      <c r="Z19">
        <v>0</v>
      </c>
    </row>
    <row r="20" spans="1:26" ht="25" customHeight="1">
      <c r="A20" s="167"/>
      <c r="B20" s="164" t="s">
        <v>85</v>
      </c>
      <c r="C20" s="168" t="s">
        <v>102</v>
      </c>
      <c r="D20" s="164" t="s">
        <v>103</v>
      </c>
      <c r="E20" s="164" t="s">
        <v>101</v>
      </c>
      <c r="F20" s="165">
        <v>2.3460000000000001</v>
      </c>
      <c r="G20" s="166">
        <v>0</v>
      </c>
      <c r="H20" s="166">
        <v>0</v>
      </c>
      <c r="I20" s="166">
        <f t="shared" si="0"/>
        <v>0</v>
      </c>
      <c r="J20" s="164">
        <f t="shared" si="1"/>
        <v>13.25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5.65</v>
      </c>
      <c r="O20" s="1"/>
      <c r="P20" s="163"/>
      <c r="Q20" s="169"/>
      <c r="R20" s="169"/>
      <c r="S20" s="163"/>
      <c r="Z20">
        <v>0</v>
      </c>
    </row>
    <row r="21" spans="1:26" ht="25" customHeight="1">
      <c r="A21" s="167"/>
      <c r="B21" s="164" t="s">
        <v>85</v>
      </c>
      <c r="C21" s="168" t="s">
        <v>104</v>
      </c>
      <c r="D21" s="164" t="s">
        <v>105</v>
      </c>
      <c r="E21" s="164" t="s">
        <v>96</v>
      </c>
      <c r="F21" s="165">
        <v>0.185</v>
      </c>
      <c r="G21" s="166">
        <v>0</v>
      </c>
      <c r="H21" s="166">
        <v>0</v>
      </c>
      <c r="I21" s="166">
        <f t="shared" si="0"/>
        <v>0</v>
      </c>
      <c r="J21" s="164">
        <f t="shared" si="1"/>
        <v>236.92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1280.6500000000001</v>
      </c>
      <c r="O21" s="1"/>
      <c r="P21" s="163">
        <f>ROUND(F21*(R21),3)</f>
        <v>0.187</v>
      </c>
      <c r="Q21" s="169"/>
      <c r="R21" s="169">
        <v>1.0118199999999999</v>
      </c>
      <c r="S21" s="163"/>
      <c r="Z21">
        <v>0</v>
      </c>
    </row>
    <row r="22" spans="1:26" ht="25" customHeight="1">
      <c r="A22" s="167"/>
      <c r="B22" s="164" t="s">
        <v>89</v>
      </c>
      <c r="C22" s="168" t="s">
        <v>106</v>
      </c>
      <c r="D22" s="164" t="s">
        <v>107</v>
      </c>
      <c r="E22" s="164" t="s">
        <v>108</v>
      </c>
      <c r="F22" s="165">
        <v>4</v>
      </c>
      <c r="G22" s="166">
        <v>0</v>
      </c>
      <c r="H22" s="166">
        <v>0</v>
      </c>
      <c r="I22" s="166">
        <f t="shared" si="0"/>
        <v>0</v>
      </c>
      <c r="J22" s="164">
        <f t="shared" si="1"/>
        <v>150.63999999999999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37.659999999999997</v>
      </c>
      <c r="O22" s="1"/>
      <c r="P22" s="163"/>
      <c r="Q22" s="169"/>
      <c r="R22" s="169"/>
      <c r="S22" s="163"/>
      <c r="Z22">
        <v>0</v>
      </c>
    </row>
    <row r="23" spans="1:26">
      <c r="A23" s="152"/>
      <c r="B23" s="152"/>
      <c r="C23" s="152"/>
      <c r="D23" s="152" t="s">
        <v>63</v>
      </c>
      <c r="E23" s="152"/>
      <c r="F23" s="163"/>
      <c r="G23" s="155">
        <f>ROUND((SUM(L14:L22))/1,2)</f>
        <v>0</v>
      </c>
      <c r="H23" s="155">
        <f>ROUND((SUM(M14:M22))/1,2)</f>
        <v>0</v>
      </c>
      <c r="I23" s="155">
        <f>ROUND((SUM(I14:I22))/1,2)</f>
        <v>0</v>
      </c>
      <c r="J23" s="152"/>
      <c r="K23" s="152"/>
      <c r="L23" s="152">
        <f>ROUND((SUM(L14:L22))/1,2)</f>
        <v>0</v>
      </c>
      <c r="M23" s="152">
        <f>ROUND((SUM(M14:M22))/1,2)</f>
        <v>0</v>
      </c>
      <c r="N23" s="152"/>
      <c r="O23" s="152"/>
      <c r="P23" s="170">
        <f>ROUND((SUM(P14:P22))/1,2)</f>
        <v>11.1</v>
      </c>
      <c r="Q23" s="149"/>
      <c r="R23" s="149"/>
      <c r="S23" s="170">
        <f>ROUND((SUM(S14:S22))/1,2)</f>
        <v>0</v>
      </c>
      <c r="T23" s="149"/>
      <c r="U23" s="149"/>
      <c r="V23" s="149"/>
      <c r="W23" s="149"/>
      <c r="X23" s="149"/>
      <c r="Y23" s="149"/>
      <c r="Z23" s="149"/>
    </row>
    <row r="24" spans="1:26">
      <c r="A24" s="1"/>
      <c r="B24" s="1"/>
      <c r="C24" s="1"/>
      <c r="D24" s="1"/>
      <c r="E24" s="1"/>
      <c r="F24" s="159"/>
      <c r="G24" s="145"/>
      <c r="H24" s="145"/>
      <c r="I24" s="145"/>
      <c r="J24" s="1"/>
      <c r="K24" s="1"/>
      <c r="L24" s="1"/>
      <c r="M24" s="1"/>
      <c r="N24" s="1"/>
      <c r="O24" s="1"/>
      <c r="P24" s="1"/>
      <c r="S24" s="1"/>
    </row>
    <row r="25" spans="1:26">
      <c r="A25" s="152"/>
      <c r="B25" s="152"/>
      <c r="C25" s="152"/>
      <c r="D25" s="152" t="s">
        <v>64</v>
      </c>
      <c r="E25" s="152"/>
      <c r="F25" s="163"/>
      <c r="G25" s="153"/>
      <c r="H25" s="153"/>
      <c r="I25" s="153"/>
      <c r="J25" s="152"/>
      <c r="K25" s="152"/>
      <c r="L25" s="152"/>
      <c r="M25" s="152"/>
      <c r="N25" s="152"/>
      <c r="O25" s="152"/>
      <c r="P25" s="152"/>
      <c r="Q25" s="149"/>
      <c r="R25" s="149"/>
      <c r="S25" s="152"/>
      <c r="T25" s="149"/>
      <c r="U25" s="149"/>
      <c r="V25" s="149"/>
      <c r="W25" s="149"/>
      <c r="X25" s="149"/>
      <c r="Y25" s="149"/>
      <c r="Z25" s="149"/>
    </row>
    <row r="26" spans="1:26" ht="25" customHeight="1">
      <c r="A26" s="167"/>
      <c r="B26" s="164" t="s">
        <v>85</v>
      </c>
      <c r="C26" s="168" t="s">
        <v>109</v>
      </c>
      <c r="D26" s="164" t="s">
        <v>110</v>
      </c>
      <c r="E26" s="164" t="s">
        <v>88</v>
      </c>
      <c r="F26" s="165">
        <v>10.180999999999999</v>
      </c>
      <c r="G26" s="166">
        <v>0</v>
      </c>
      <c r="H26" s="166">
        <v>0</v>
      </c>
      <c r="I26" s="166">
        <f t="shared" ref="I26:I35" si="5">ROUND(F26*(G26+H26),2)</f>
        <v>0</v>
      </c>
      <c r="J26" s="164">
        <f t="shared" ref="J26:J35" si="6">ROUND(F26*(N26),2)</f>
        <v>981.75</v>
      </c>
      <c r="K26" s="1">
        <f t="shared" ref="K26:K35" si="7">ROUND(F26*(O26),2)</f>
        <v>0</v>
      </c>
      <c r="L26" s="1">
        <f t="shared" ref="L26:L35" si="8">ROUND(F26*(G26),2)</f>
        <v>0</v>
      </c>
      <c r="M26" s="1">
        <f t="shared" ref="M26:M35" si="9">ROUND(F26*(H26),2)</f>
        <v>0</v>
      </c>
      <c r="N26" s="1">
        <v>96.43</v>
      </c>
      <c r="O26" s="1"/>
      <c r="P26" s="163">
        <f>ROUND(F26*(R26),3)</f>
        <v>22.523</v>
      </c>
      <c r="Q26" s="169"/>
      <c r="R26" s="169">
        <v>2.2122899999999999</v>
      </c>
      <c r="S26" s="163"/>
      <c r="Z26">
        <v>0</v>
      </c>
    </row>
    <row r="27" spans="1:26" ht="25" customHeight="1">
      <c r="A27" s="167"/>
      <c r="B27" s="164" t="s">
        <v>85</v>
      </c>
      <c r="C27" s="168" t="s">
        <v>111</v>
      </c>
      <c r="D27" s="164" t="s">
        <v>112</v>
      </c>
      <c r="E27" s="164" t="s">
        <v>101</v>
      </c>
      <c r="F27" s="165">
        <v>60.573</v>
      </c>
      <c r="G27" s="166">
        <v>0</v>
      </c>
      <c r="H27" s="166">
        <v>0</v>
      </c>
      <c r="I27" s="166">
        <f t="shared" si="5"/>
        <v>0</v>
      </c>
      <c r="J27" s="164">
        <f t="shared" si="6"/>
        <v>789.87</v>
      </c>
      <c r="K27" s="1">
        <f t="shared" si="7"/>
        <v>0</v>
      </c>
      <c r="L27" s="1">
        <f t="shared" si="8"/>
        <v>0</v>
      </c>
      <c r="M27" s="1">
        <f t="shared" si="9"/>
        <v>0</v>
      </c>
      <c r="N27" s="1">
        <v>13.04</v>
      </c>
      <c r="O27" s="1"/>
      <c r="P27" s="163">
        <f>ROUND(F27*(R27),3)</f>
        <v>0.26600000000000001</v>
      </c>
      <c r="Q27" s="169"/>
      <c r="R27" s="169">
        <v>4.3899999999999998E-3</v>
      </c>
      <c r="S27" s="163"/>
      <c r="Z27">
        <v>0</v>
      </c>
    </row>
    <row r="28" spans="1:26" ht="25" customHeight="1">
      <c r="A28" s="167"/>
      <c r="B28" s="164" t="s">
        <v>85</v>
      </c>
      <c r="C28" s="168" t="s">
        <v>113</v>
      </c>
      <c r="D28" s="164" t="s">
        <v>114</v>
      </c>
      <c r="E28" s="164" t="s">
        <v>101</v>
      </c>
      <c r="F28" s="165">
        <v>60.573</v>
      </c>
      <c r="G28" s="166">
        <v>0</v>
      </c>
      <c r="H28" s="166">
        <v>0</v>
      </c>
      <c r="I28" s="166">
        <f t="shared" si="5"/>
        <v>0</v>
      </c>
      <c r="J28" s="164">
        <f t="shared" si="6"/>
        <v>241.69</v>
      </c>
      <c r="K28" s="1">
        <f t="shared" si="7"/>
        <v>0</v>
      </c>
      <c r="L28" s="1">
        <f t="shared" si="8"/>
        <v>0</v>
      </c>
      <c r="M28" s="1">
        <f t="shared" si="9"/>
        <v>0</v>
      </c>
      <c r="N28" s="1">
        <v>3.99</v>
      </c>
      <c r="O28" s="1"/>
      <c r="P28" s="163"/>
      <c r="Q28" s="169"/>
      <c r="R28" s="169"/>
      <c r="S28" s="163"/>
      <c r="Z28">
        <v>0</v>
      </c>
    </row>
    <row r="29" spans="1:26" ht="25" customHeight="1">
      <c r="A29" s="167"/>
      <c r="B29" s="164" t="s">
        <v>85</v>
      </c>
      <c r="C29" s="168" t="s">
        <v>115</v>
      </c>
      <c r="D29" s="164" t="s">
        <v>116</v>
      </c>
      <c r="E29" s="164" t="s">
        <v>101</v>
      </c>
      <c r="F29" s="165">
        <v>56.558999999999997</v>
      </c>
      <c r="G29" s="166">
        <v>0</v>
      </c>
      <c r="H29" s="166">
        <v>0</v>
      </c>
      <c r="I29" s="166">
        <f t="shared" si="5"/>
        <v>0</v>
      </c>
      <c r="J29" s="164">
        <f t="shared" si="6"/>
        <v>401</v>
      </c>
      <c r="K29" s="1">
        <f t="shared" si="7"/>
        <v>0</v>
      </c>
      <c r="L29" s="1">
        <f t="shared" si="8"/>
        <v>0</v>
      </c>
      <c r="M29" s="1">
        <f t="shared" si="9"/>
        <v>0</v>
      </c>
      <c r="N29" s="1">
        <v>7.09</v>
      </c>
      <c r="O29" s="1"/>
      <c r="P29" s="163">
        <f>ROUND(F29*(R29),3)</f>
        <v>0.219</v>
      </c>
      <c r="Q29" s="169"/>
      <c r="R29" s="169">
        <v>3.8700000000000002E-3</v>
      </c>
      <c r="S29" s="163"/>
      <c r="Z29">
        <v>0</v>
      </c>
    </row>
    <row r="30" spans="1:26" ht="25" customHeight="1">
      <c r="A30" s="167"/>
      <c r="B30" s="164" t="s">
        <v>85</v>
      </c>
      <c r="C30" s="168" t="s">
        <v>117</v>
      </c>
      <c r="D30" s="164" t="s">
        <v>118</v>
      </c>
      <c r="E30" s="164" t="s">
        <v>101</v>
      </c>
      <c r="F30" s="165">
        <v>56.558999999999997</v>
      </c>
      <c r="G30" s="166">
        <v>0</v>
      </c>
      <c r="H30" s="166">
        <v>0</v>
      </c>
      <c r="I30" s="166">
        <f t="shared" si="5"/>
        <v>0</v>
      </c>
      <c r="J30" s="164">
        <f t="shared" si="6"/>
        <v>108.03</v>
      </c>
      <c r="K30" s="1">
        <f t="shared" si="7"/>
        <v>0</v>
      </c>
      <c r="L30" s="1">
        <f t="shared" si="8"/>
        <v>0</v>
      </c>
      <c r="M30" s="1">
        <f t="shared" si="9"/>
        <v>0</v>
      </c>
      <c r="N30" s="1">
        <v>1.9100000000000001</v>
      </c>
      <c r="O30" s="1"/>
      <c r="P30" s="163"/>
      <c r="Q30" s="169"/>
      <c r="R30" s="169"/>
      <c r="S30" s="163"/>
      <c r="Z30">
        <v>0</v>
      </c>
    </row>
    <row r="31" spans="1:26" ht="25" customHeight="1">
      <c r="A31" s="167"/>
      <c r="B31" s="164" t="s">
        <v>85</v>
      </c>
      <c r="C31" s="168" t="s">
        <v>119</v>
      </c>
      <c r="D31" s="164" t="s">
        <v>120</v>
      </c>
      <c r="E31" s="164" t="s">
        <v>96</v>
      </c>
      <c r="F31" s="165">
        <v>1.1000000000000001</v>
      </c>
      <c r="G31" s="166">
        <v>0</v>
      </c>
      <c r="H31" s="166">
        <v>0</v>
      </c>
      <c r="I31" s="166">
        <f t="shared" si="5"/>
        <v>0</v>
      </c>
      <c r="J31" s="164">
        <f t="shared" si="6"/>
        <v>1395.39</v>
      </c>
      <c r="K31" s="1">
        <f t="shared" si="7"/>
        <v>0</v>
      </c>
      <c r="L31" s="1">
        <f t="shared" si="8"/>
        <v>0</v>
      </c>
      <c r="M31" s="1">
        <f t="shared" si="9"/>
        <v>0</v>
      </c>
      <c r="N31" s="1">
        <v>1268.54</v>
      </c>
      <c r="O31" s="1"/>
      <c r="P31" s="163">
        <f>ROUND(F31*(R31),3)</f>
        <v>1.119</v>
      </c>
      <c r="Q31" s="169"/>
      <c r="R31" s="169">
        <v>1.01688</v>
      </c>
      <c r="S31" s="163"/>
      <c r="Z31">
        <v>0</v>
      </c>
    </row>
    <row r="32" spans="1:26" ht="25" customHeight="1">
      <c r="A32" s="167"/>
      <c r="B32" s="164" t="s">
        <v>85</v>
      </c>
      <c r="C32" s="168" t="s">
        <v>121</v>
      </c>
      <c r="D32" s="164" t="s">
        <v>122</v>
      </c>
      <c r="E32" s="164" t="s">
        <v>88</v>
      </c>
      <c r="F32" s="165">
        <v>1.3939999999999999</v>
      </c>
      <c r="G32" s="166">
        <v>0</v>
      </c>
      <c r="H32" s="166">
        <v>0</v>
      </c>
      <c r="I32" s="166">
        <f t="shared" si="5"/>
        <v>0</v>
      </c>
      <c r="J32" s="164">
        <f t="shared" si="6"/>
        <v>136.13999999999999</v>
      </c>
      <c r="K32" s="1">
        <f t="shared" si="7"/>
        <v>0</v>
      </c>
      <c r="L32" s="1">
        <f t="shared" si="8"/>
        <v>0</v>
      </c>
      <c r="M32" s="1">
        <f t="shared" si="9"/>
        <v>0</v>
      </c>
      <c r="N32" s="1">
        <v>97.66</v>
      </c>
      <c r="O32" s="1"/>
      <c r="P32" s="163">
        <f>ROUND(F32*(R32),3)</f>
        <v>3.153</v>
      </c>
      <c r="Q32" s="169"/>
      <c r="R32" s="169">
        <v>2.2618499999999999</v>
      </c>
      <c r="S32" s="163"/>
      <c r="Z32">
        <v>0</v>
      </c>
    </row>
    <row r="33" spans="1:26" ht="25" customHeight="1">
      <c r="A33" s="167"/>
      <c r="B33" s="164" t="s">
        <v>85</v>
      </c>
      <c r="C33" s="168" t="s">
        <v>123</v>
      </c>
      <c r="D33" s="164" t="s">
        <v>124</v>
      </c>
      <c r="E33" s="164" t="s">
        <v>101</v>
      </c>
      <c r="F33" s="165">
        <v>11.15</v>
      </c>
      <c r="G33" s="166">
        <v>0</v>
      </c>
      <c r="H33" s="166">
        <v>0</v>
      </c>
      <c r="I33" s="166">
        <f t="shared" si="5"/>
        <v>0</v>
      </c>
      <c r="J33" s="164">
        <f t="shared" si="6"/>
        <v>82.51</v>
      </c>
      <c r="K33" s="1">
        <f t="shared" si="7"/>
        <v>0</v>
      </c>
      <c r="L33" s="1">
        <f t="shared" si="8"/>
        <v>0</v>
      </c>
      <c r="M33" s="1">
        <f t="shared" si="9"/>
        <v>0</v>
      </c>
      <c r="N33" s="1">
        <v>7.4</v>
      </c>
      <c r="O33" s="1"/>
      <c r="P33" s="163">
        <f>ROUND(F33*(R33),3)</f>
        <v>3.7999999999999999E-2</v>
      </c>
      <c r="Q33" s="169"/>
      <c r="R33" s="169">
        <v>3.4099999999999998E-3</v>
      </c>
      <c r="S33" s="163"/>
      <c r="Z33">
        <v>0</v>
      </c>
    </row>
    <row r="34" spans="1:26" ht="25" customHeight="1">
      <c r="A34" s="167"/>
      <c r="B34" s="164" t="s">
        <v>85</v>
      </c>
      <c r="C34" s="168" t="s">
        <v>125</v>
      </c>
      <c r="D34" s="164" t="s">
        <v>126</v>
      </c>
      <c r="E34" s="164" t="s">
        <v>101</v>
      </c>
      <c r="F34" s="165">
        <v>11.15</v>
      </c>
      <c r="G34" s="166">
        <v>0</v>
      </c>
      <c r="H34" s="166">
        <v>0</v>
      </c>
      <c r="I34" s="166">
        <f t="shared" si="5"/>
        <v>0</v>
      </c>
      <c r="J34" s="164">
        <f t="shared" si="6"/>
        <v>30.77</v>
      </c>
      <c r="K34" s="1">
        <f t="shared" si="7"/>
        <v>0</v>
      </c>
      <c r="L34" s="1">
        <f t="shared" si="8"/>
        <v>0</v>
      </c>
      <c r="M34" s="1">
        <f t="shared" si="9"/>
        <v>0</v>
      </c>
      <c r="N34" s="1">
        <v>2.76</v>
      </c>
      <c r="O34" s="1"/>
      <c r="P34" s="163"/>
      <c r="Q34" s="169"/>
      <c r="R34" s="169"/>
      <c r="S34" s="163"/>
      <c r="Z34">
        <v>0</v>
      </c>
    </row>
    <row r="35" spans="1:26" ht="25" customHeight="1">
      <c r="A35" s="167"/>
      <c r="B35" s="164" t="s">
        <v>85</v>
      </c>
      <c r="C35" s="168" t="s">
        <v>127</v>
      </c>
      <c r="D35" s="164" t="s">
        <v>128</v>
      </c>
      <c r="E35" s="164" t="s">
        <v>96</v>
      </c>
      <c r="F35" s="165">
        <v>0.35</v>
      </c>
      <c r="G35" s="166">
        <v>0</v>
      </c>
      <c r="H35" s="166">
        <v>0</v>
      </c>
      <c r="I35" s="166">
        <f t="shared" si="5"/>
        <v>0</v>
      </c>
      <c r="J35" s="164">
        <f t="shared" si="6"/>
        <v>434.69</v>
      </c>
      <c r="K35" s="1">
        <f t="shared" si="7"/>
        <v>0</v>
      </c>
      <c r="L35" s="1">
        <f t="shared" si="8"/>
        <v>0</v>
      </c>
      <c r="M35" s="1">
        <f t="shared" si="9"/>
        <v>0</v>
      </c>
      <c r="N35" s="1">
        <v>1241.98</v>
      </c>
      <c r="O35" s="1"/>
      <c r="P35" s="163">
        <f>ROUND(F35*(R35),3)</f>
        <v>0.374</v>
      </c>
      <c r="Q35" s="169"/>
      <c r="R35" s="169">
        <v>1.0675399999999999</v>
      </c>
      <c r="S35" s="163"/>
      <c r="Z35">
        <v>0</v>
      </c>
    </row>
    <row r="36" spans="1:26">
      <c r="A36" s="152"/>
      <c r="B36" s="152"/>
      <c r="C36" s="152"/>
      <c r="D36" s="152" t="s">
        <v>64</v>
      </c>
      <c r="E36" s="152"/>
      <c r="F36" s="163"/>
      <c r="G36" s="155">
        <f>ROUND((SUM(L25:L35))/1,2)</f>
        <v>0</v>
      </c>
      <c r="H36" s="155">
        <f>ROUND((SUM(M25:M35))/1,2)</f>
        <v>0</v>
      </c>
      <c r="I36" s="155">
        <f>ROUND((SUM(I25:I35))/1,2)</f>
        <v>0</v>
      </c>
      <c r="J36" s="152"/>
      <c r="K36" s="152"/>
      <c r="L36" s="152">
        <f>ROUND((SUM(L25:L35))/1,2)</f>
        <v>0</v>
      </c>
      <c r="M36" s="152">
        <f>ROUND((SUM(M25:M35))/1,2)</f>
        <v>0</v>
      </c>
      <c r="N36" s="152"/>
      <c r="O36" s="152"/>
      <c r="P36" s="170">
        <f>ROUND((SUM(P25:P35))/1,2)</f>
        <v>27.69</v>
      </c>
      <c r="Q36" s="149"/>
      <c r="R36" s="149"/>
      <c r="S36" s="170">
        <f>ROUND((SUM(S25:S35))/1,2)</f>
        <v>0</v>
      </c>
      <c r="T36" s="149"/>
      <c r="U36" s="149"/>
      <c r="V36" s="149"/>
      <c r="W36" s="149"/>
      <c r="X36" s="149"/>
      <c r="Y36" s="149"/>
      <c r="Z36" s="149"/>
    </row>
    <row r="37" spans="1:26">
      <c r="A37" s="1"/>
      <c r="B37" s="1"/>
      <c r="C37" s="1"/>
      <c r="D37" s="1"/>
      <c r="E37" s="1"/>
      <c r="F37" s="159"/>
      <c r="G37" s="145"/>
      <c r="H37" s="145"/>
      <c r="I37" s="145"/>
      <c r="J37" s="1"/>
      <c r="K37" s="1"/>
      <c r="L37" s="1"/>
      <c r="M37" s="1"/>
      <c r="N37" s="1"/>
      <c r="O37" s="1"/>
      <c r="P37" s="1"/>
      <c r="S37" s="1"/>
    </row>
    <row r="38" spans="1:26">
      <c r="A38" s="152"/>
      <c r="B38" s="152"/>
      <c r="C38" s="152"/>
      <c r="D38" s="152" t="s">
        <v>65</v>
      </c>
      <c r="E38" s="152"/>
      <c r="F38" s="163"/>
      <c r="G38" s="153"/>
      <c r="H38" s="153"/>
      <c r="I38" s="153"/>
      <c r="J38" s="152"/>
      <c r="K38" s="152"/>
      <c r="L38" s="152"/>
      <c r="M38" s="152"/>
      <c r="N38" s="152"/>
      <c r="O38" s="152"/>
      <c r="P38" s="152"/>
      <c r="Q38" s="149"/>
      <c r="R38" s="149"/>
      <c r="S38" s="152"/>
      <c r="T38" s="149"/>
      <c r="U38" s="149"/>
      <c r="V38" s="149"/>
      <c r="W38" s="149"/>
      <c r="X38" s="149"/>
      <c r="Y38" s="149"/>
      <c r="Z38" s="149"/>
    </row>
    <row r="39" spans="1:26" ht="25" customHeight="1">
      <c r="A39" s="167"/>
      <c r="B39" s="164" t="s">
        <v>85</v>
      </c>
      <c r="C39" s="168" t="s">
        <v>129</v>
      </c>
      <c r="D39" s="164" t="s">
        <v>130</v>
      </c>
      <c r="E39" s="164" t="s">
        <v>88</v>
      </c>
      <c r="F39" s="165">
        <v>3.3610000000000002</v>
      </c>
      <c r="G39" s="166">
        <v>0</v>
      </c>
      <c r="H39" s="166">
        <v>0</v>
      </c>
      <c r="I39" s="166">
        <f t="shared" ref="I39:I45" si="10">ROUND(F39*(G39+H39),2)</f>
        <v>0</v>
      </c>
      <c r="J39" s="164">
        <f t="shared" ref="J39:J45" si="11">ROUND(F39*(N39),2)</f>
        <v>358.55</v>
      </c>
      <c r="K39" s="1">
        <f t="shared" ref="K39:K45" si="12">ROUND(F39*(O39),2)</f>
        <v>0</v>
      </c>
      <c r="L39" s="1">
        <f t="shared" ref="L39:L45" si="13">ROUND(F39*(G39),2)</f>
        <v>0</v>
      </c>
      <c r="M39" s="1">
        <f t="shared" ref="M39:M45" si="14">ROUND(F39*(H39),2)</f>
        <v>0</v>
      </c>
      <c r="N39" s="1">
        <v>106.68</v>
      </c>
      <c r="O39" s="1"/>
      <c r="P39" s="163">
        <f>ROUND(F39*(R39),3)</f>
        <v>7.5129999999999999</v>
      </c>
      <c r="Q39" s="169"/>
      <c r="R39" s="169">
        <v>2.23543</v>
      </c>
      <c r="S39" s="163"/>
      <c r="Z39">
        <v>0</v>
      </c>
    </row>
    <row r="40" spans="1:26" ht="25" customHeight="1">
      <c r="A40" s="167"/>
      <c r="B40" s="164" t="s">
        <v>85</v>
      </c>
      <c r="C40" s="168" t="s">
        <v>131</v>
      </c>
      <c r="D40" s="164" t="s">
        <v>132</v>
      </c>
      <c r="E40" s="164" t="s">
        <v>88</v>
      </c>
      <c r="F40" s="165">
        <v>8.1289999999999996</v>
      </c>
      <c r="G40" s="166">
        <v>0</v>
      </c>
      <c r="H40" s="166">
        <v>0</v>
      </c>
      <c r="I40" s="166">
        <f t="shared" si="10"/>
        <v>0</v>
      </c>
      <c r="J40" s="164">
        <f t="shared" si="11"/>
        <v>915.98</v>
      </c>
      <c r="K40" s="1">
        <f t="shared" si="12"/>
        <v>0</v>
      </c>
      <c r="L40" s="1">
        <f t="shared" si="13"/>
        <v>0</v>
      </c>
      <c r="M40" s="1">
        <f t="shared" si="14"/>
        <v>0</v>
      </c>
      <c r="N40" s="1">
        <v>112.68</v>
      </c>
      <c r="O40" s="1"/>
      <c r="P40" s="163">
        <f>ROUND(F40*(R40),3)</f>
        <v>17.989999999999998</v>
      </c>
      <c r="Q40" s="169"/>
      <c r="R40" s="169">
        <v>2.2131099999999999</v>
      </c>
      <c r="S40" s="163"/>
      <c r="Z40">
        <v>0</v>
      </c>
    </row>
    <row r="41" spans="1:26" ht="25" customHeight="1">
      <c r="A41" s="167"/>
      <c r="B41" s="164" t="s">
        <v>85</v>
      </c>
      <c r="C41" s="168" t="s">
        <v>133</v>
      </c>
      <c r="D41" s="164" t="s">
        <v>134</v>
      </c>
      <c r="E41" s="164" t="s">
        <v>88</v>
      </c>
      <c r="F41" s="165">
        <v>8.1289999999999996</v>
      </c>
      <c r="G41" s="166">
        <v>0</v>
      </c>
      <c r="H41" s="166">
        <v>0</v>
      </c>
      <c r="I41" s="166">
        <f t="shared" si="10"/>
        <v>0</v>
      </c>
      <c r="J41" s="164">
        <f t="shared" si="11"/>
        <v>68.2</v>
      </c>
      <c r="K41" s="1">
        <f t="shared" si="12"/>
        <v>0</v>
      </c>
      <c r="L41" s="1">
        <f t="shared" si="13"/>
        <v>0</v>
      </c>
      <c r="M41" s="1">
        <f t="shared" si="14"/>
        <v>0</v>
      </c>
      <c r="N41" s="1">
        <v>8.39</v>
      </c>
      <c r="O41" s="1"/>
      <c r="P41" s="163"/>
      <c r="Q41" s="169"/>
      <c r="R41" s="169"/>
      <c r="S41" s="163"/>
      <c r="Z41">
        <v>0</v>
      </c>
    </row>
    <row r="42" spans="1:26" ht="25" customHeight="1">
      <c r="A42" s="167"/>
      <c r="B42" s="164" t="s">
        <v>85</v>
      </c>
      <c r="C42" s="168" t="s">
        <v>135</v>
      </c>
      <c r="D42" s="164" t="s">
        <v>136</v>
      </c>
      <c r="E42" s="164" t="s">
        <v>88</v>
      </c>
      <c r="F42" s="165">
        <v>8.1289999999999996</v>
      </c>
      <c r="G42" s="166">
        <v>0</v>
      </c>
      <c r="H42" s="166">
        <v>0</v>
      </c>
      <c r="I42" s="166">
        <f t="shared" si="10"/>
        <v>0</v>
      </c>
      <c r="J42" s="164">
        <f t="shared" si="11"/>
        <v>20.81</v>
      </c>
      <c r="K42" s="1">
        <f t="shared" si="12"/>
        <v>0</v>
      </c>
      <c r="L42" s="1">
        <f t="shared" si="13"/>
        <v>0</v>
      </c>
      <c r="M42" s="1">
        <f t="shared" si="14"/>
        <v>0</v>
      </c>
      <c r="N42" s="1">
        <v>2.56</v>
      </c>
      <c r="O42" s="1"/>
      <c r="P42" s="163"/>
      <c r="Q42" s="169"/>
      <c r="R42" s="169"/>
      <c r="S42" s="163"/>
      <c r="Z42">
        <v>0</v>
      </c>
    </row>
    <row r="43" spans="1:26" ht="25" customHeight="1">
      <c r="A43" s="167"/>
      <c r="B43" s="164" t="s">
        <v>89</v>
      </c>
      <c r="C43" s="168" t="s">
        <v>137</v>
      </c>
      <c r="D43" s="164" t="s">
        <v>138</v>
      </c>
      <c r="E43" s="164" t="s">
        <v>101</v>
      </c>
      <c r="F43" s="165">
        <v>46.466999999999999</v>
      </c>
      <c r="G43" s="166">
        <v>0</v>
      </c>
      <c r="H43" s="166">
        <v>0</v>
      </c>
      <c r="I43" s="166">
        <f t="shared" si="10"/>
        <v>0</v>
      </c>
      <c r="J43" s="164">
        <f t="shared" si="11"/>
        <v>2328</v>
      </c>
      <c r="K43" s="1">
        <f t="shared" si="12"/>
        <v>0</v>
      </c>
      <c r="L43" s="1">
        <f t="shared" si="13"/>
        <v>0</v>
      </c>
      <c r="M43" s="1">
        <f t="shared" si="14"/>
        <v>0</v>
      </c>
      <c r="N43" s="1">
        <v>50.1</v>
      </c>
      <c r="O43" s="1"/>
      <c r="P43" s="163">
        <f>ROUND(F43*(R43),3)</f>
        <v>6.85</v>
      </c>
      <c r="Q43" s="169"/>
      <c r="R43" s="169">
        <v>0.14740700000000001</v>
      </c>
      <c r="S43" s="163"/>
      <c r="Z43">
        <v>0</v>
      </c>
    </row>
    <row r="44" spans="1:26" ht="25" customHeight="1">
      <c r="A44" s="167"/>
      <c r="B44" s="164" t="s">
        <v>85</v>
      </c>
      <c r="C44" s="168" t="s">
        <v>139</v>
      </c>
      <c r="D44" s="164" t="s">
        <v>140</v>
      </c>
      <c r="E44" s="164" t="s">
        <v>96</v>
      </c>
      <c r="F44" s="165">
        <v>0.32</v>
      </c>
      <c r="G44" s="166">
        <v>0</v>
      </c>
      <c r="H44" s="166">
        <v>0</v>
      </c>
      <c r="I44" s="166">
        <f t="shared" si="10"/>
        <v>0</v>
      </c>
      <c r="J44" s="164">
        <f t="shared" si="11"/>
        <v>392.35</v>
      </c>
      <c r="K44" s="1">
        <f t="shared" si="12"/>
        <v>0</v>
      </c>
      <c r="L44" s="1">
        <f t="shared" si="13"/>
        <v>0</v>
      </c>
      <c r="M44" s="1">
        <f t="shared" si="14"/>
        <v>0</v>
      </c>
      <c r="N44" s="1">
        <v>1226.0899999999999</v>
      </c>
      <c r="O44" s="1"/>
      <c r="P44" s="163">
        <f>ROUND(F44*(R44),3)</f>
        <v>0.38500000000000001</v>
      </c>
      <c r="Q44" s="169"/>
      <c r="R44" s="169">
        <v>1.20296</v>
      </c>
      <c r="S44" s="163"/>
      <c r="Z44">
        <v>0</v>
      </c>
    </row>
    <row r="45" spans="1:26" ht="25" customHeight="1">
      <c r="A45" s="167"/>
      <c r="B45" s="164" t="s">
        <v>85</v>
      </c>
      <c r="C45" s="168" t="s">
        <v>141</v>
      </c>
      <c r="D45" s="164" t="s">
        <v>142</v>
      </c>
      <c r="E45" s="164" t="s">
        <v>88</v>
      </c>
      <c r="F45" s="165">
        <v>7.742</v>
      </c>
      <c r="G45" s="166">
        <v>0</v>
      </c>
      <c r="H45" s="166">
        <v>0</v>
      </c>
      <c r="I45" s="166">
        <f t="shared" si="10"/>
        <v>0</v>
      </c>
      <c r="J45" s="164">
        <f t="shared" si="11"/>
        <v>285.45</v>
      </c>
      <c r="K45" s="1">
        <f t="shared" si="12"/>
        <v>0</v>
      </c>
      <c r="L45" s="1">
        <f t="shared" si="13"/>
        <v>0</v>
      </c>
      <c r="M45" s="1">
        <f t="shared" si="14"/>
        <v>0</v>
      </c>
      <c r="N45" s="1">
        <v>36.869999999999997</v>
      </c>
      <c r="O45" s="1"/>
      <c r="P45" s="163">
        <f>ROUND(F45*(R45),3)</f>
        <v>14.222</v>
      </c>
      <c r="Q45" s="169"/>
      <c r="R45" s="169">
        <v>1.837</v>
      </c>
      <c r="S45" s="163"/>
      <c r="Z45">
        <v>0</v>
      </c>
    </row>
    <row r="46" spans="1:26">
      <c r="A46" s="152"/>
      <c r="B46" s="152"/>
      <c r="C46" s="152"/>
      <c r="D46" s="152" t="s">
        <v>65</v>
      </c>
      <c r="E46" s="152"/>
      <c r="F46" s="163"/>
      <c r="G46" s="155">
        <f>ROUND((SUM(L38:L45))/1,2)</f>
        <v>0</v>
      </c>
      <c r="H46" s="155">
        <f>ROUND((SUM(M38:M45))/1,2)</f>
        <v>0</v>
      </c>
      <c r="I46" s="155">
        <f>ROUND((SUM(I38:I45))/1,2)</f>
        <v>0</v>
      </c>
      <c r="J46" s="152"/>
      <c r="K46" s="152"/>
      <c r="L46" s="152">
        <f>ROUND((SUM(L38:L45))/1,2)</f>
        <v>0</v>
      </c>
      <c r="M46" s="152">
        <f>ROUND((SUM(M38:M45))/1,2)</f>
        <v>0</v>
      </c>
      <c r="N46" s="152"/>
      <c r="O46" s="152"/>
      <c r="P46" s="170">
        <f>ROUND((SUM(P38:P45))/1,2)</f>
        <v>46.96</v>
      </c>
      <c r="Q46" s="149"/>
      <c r="R46" s="149"/>
      <c r="S46" s="170">
        <f>ROUND((SUM(S38:S45))/1,2)</f>
        <v>0</v>
      </c>
      <c r="T46" s="149"/>
      <c r="U46" s="149"/>
      <c r="V46" s="149"/>
      <c r="W46" s="149"/>
      <c r="X46" s="149"/>
      <c r="Y46" s="149"/>
      <c r="Z46" s="149"/>
    </row>
    <row r="47" spans="1:26">
      <c r="A47" s="1"/>
      <c r="B47" s="1"/>
      <c r="C47" s="1"/>
      <c r="D47" s="1"/>
      <c r="E47" s="1"/>
      <c r="F47" s="159"/>
      <c r="G47" s="145"/>
      <c r="H47" s="145"/>
      <c r="I47" s="145"/>
      <c r="J47" s="1"/>
      <c r="K47" s="1"/>
      <c r="L47" s="1"/>
      <c r="M47" s="1"/>
      <c r="N47" s="1"/>
      <c r="O47" s="1"/>
      <c r="P47" s="1"/>
      <c r="S47" s="1"/>
    </row>
    <row r="48" spans="1:26">
      <c r="A48" s="152"/>
      <c r="B48" s="152"/>
      <c r="C48" s="152"/>
      <c r="D48" s="152" t="s">
        <v>66</v>
      </c>
      <c r="E48" s="152"/>
      <c r="F48" s="163"/>
      <c r="G48" s="153"/>
      <c r="H48" s="153"/>
      <c r="I48" s="153"/>
      <c r="J48" s="152"/>
      <c r="K48" s="152"/>
      <c r="L48" s="152"/>
      <c r="M48" s="152"/>
      <c r="N48" s="152"/>
      <c r="O48" s="152"/>
      <c r="P48" s="152"/>
      <c r="Q48" s="149"/>
      <c r="R48" s="149"/>
      <c r="S48" s="152"/>
      <c r="T48" s="149"/>
      <c r="U48" s="149"/>
      <c r="V48" s="149"/>
      <c r="W48" s="149"/>
      <c r="X48" s="149"/>
      <c r="Y48" s="149"/>
      <c r="Z48" s="149"/>
    </row>
    <row r="49" spans="1:26" ht="25" customHeight="1">
      <c r="A49" s="167"/>
      <c r="B49" s="164" t="s">
        <v>85</v>
      </c>
      <c r="C49" s="168" t="s">
        <v>143</v>
      </c>
      <c r="D49" s="164" t="s">
        <v>144</v>
      </c>
      <c r="E49" s="164" t="s">
        <v>108</v>
      </c>
      <c r="F49" s="165">
        <v>1</v>
      </c>
      <c r="G49" s="166">
        <v>0</v>
      </c>
      <c r="H49" s="166">
        <v>0</v>
      </c>
      <c r="I49" s="166">
        <f t="shared" ref="I49:I58" si="15">ROUND(F49*(G49+H49),2)</f>
        <v>0</v>
      </c>
      <c r="J49" s="164">
        <f t="shared" ref="J49:J58" si="16">ROUND(F49*(N49),2)</f>
        <v>18.38</v>
      </c>
      <c r="K49" s="1">
        <f t="shared" ref="K49:K58" si="17">ROUND(F49*(O49),2)</f>
        <v>0</v>
      </c>
      <c r="L49" s="1">
        <f t="shared" ref="L49:L58" si="18">ROUND(F49*(G49),2)</f>
        <v>0</v>
      </c>
      <c r="M49" s="1">
        <f t="shared" ref="M49:M58" si="19">ROUND(F49*(H49),2)</f>
        <v>0</v>
      </c>
      <c r="N49" s="1">
        <v>18.38</v>
      </c>
      <c r="O49" s="1"/>
      <c r="P49" s="163">
        <f>ROUND(F49*(R49),3)</f>
        <v>1E-3</v>
      </c>
      <c r="Q49" s="169"/>
      <c r="R49" s="169">
        <v>6.8000000000000005E-4</v>
      </c>
      <c r="S49" s="163"/>
      <c r="Z49">
        <v>0</v>
      </c>
    </row>
    <row r="50" spans="1:26" ht="25" customHeight="1">
      <c r="A50" s="167"/>
      <c r="B50" s="164" t="s">
        <v>145</v>
      </c>
      <c r="C50" s="168" t="s">
        <v>146</v>
      </c>
      <c r="D50" s="164" t="s">
        <v>147</v>
      </c>
      <c r="E50" s="164" t="s">
        <v>148</v>
      </c>
      <c r="F50" s="165">
        <v>115.084</v>
      </c>
      <c r="G50" s="166">
        <v>0</v>
      </c>
      <c r="H50" s="166">
        <v>0</v>
      </c>
      <c r="I50" s="166">
        <f t="shared" si="15"/>
        <v>0</v>
      </c>
      <c r="J50" s="164">
        <f t="shared" si="16"/>
        <v>379.78</v>
      </c>
      <c r="K50" s="1">
        <f t="shared" si="17"/>
        <v>0</v>
      </c>
      <c r="L50" s="1">
        <f t="shared" si="18"/>
        <v>0</v>
      </c>
      <c r="M50" s="1">
        <f t="shared" si="19"/>
        <v>0</v>
      </c>
      <c r="N50" s="1">
        <v>3.3</v>
      </c>
      <c r="O50" s="1"/>
      <c r="P50" s="163"/>
      <c r="Q50" s="169"/>
      <c r="R50" s="169"/>
      <c r="S50" s="163"/>
      <c r="Z50">
        <v>0</v>
      </c>
    </row>
    <row r="51" spans="1:26" ht="25" customHeight="1">
      <c r="A51" s="167"/>
      <c r="B51" s="164" t="s">
        <v>149</v>
      </c>
      <c r="C51" s="168" t="s">
        <v>150</v>
      </c>
      <c r="D51" s="164" t="s">
        <v>151</v>
      </c>
      <c r="E51" s="164" t="s">
        <v>88</v>
      </c>
      <c r="F51" s="165">
        <v>2.4300000000000002</v>
      </c>
      <c r="G51" s="166">
        <v>0</v>
      </c>
      <c r="H51" s="166">
        <v>0</v>
      </c>
      <c r="I51" s="166">
        <f t="shared" si="15"/>
        <v>0</v>
      </c>
      <c r="J51" s="164">
        <f t="shared" si="16"/>
        <v>60.48</v>
      </c>
      <c r="K51" s="1">
        <f t="shared" si="17"/>
        <v>0</v>
      </c>
      <c r="L51" s="1">
        <f t="shared" si="18"/>
        <v>0</v>
      </c>
      <c r="M51" s="1">
        <f t="shared" si="19"/>
        <v>0</v>
      </c>
      <c r="N51" s="1">
        <v>24.89</v>
      </c>
      <c r="O51" s="1"/>
      <c r="P51" s="163"/>
      <c r="Q51" s="169"/>
      <c r="R51" s="169"/>
      <c r="S51" s="163">
        <f>ROUND(F51*(X51),3)</f>
        <v>3.8730000000000002</v>
      </c>
      <c r="X51">
        <v>1.5940000000000001</v>
      </c>
      <c r="Z51">
        <v>0</v>
      </c>
    </row>
    <row r="52" spans="1:26" ht="25" customHeight="1">
      <c r="A52" s="167"/>
      <c r="B52" s="164" t="s">
        <v>149</v>
      </c>
      <c r="C52" s="168" t="s">
        <v>152</v>
      </c>
      <c r="D52" s="164" t="s">
        <v>153</v>
      </c>
      <c r="E52" s="164" t="s">
        <v>154</v>
      </c>
      <c r="F52" s="165">
        <v>10.5</v>
      </c>
      <c r="G52" s="166">
        <v>0</v>
      </c>
      <c r="H52" s="166">
        <v>0</v>
      </c>
      <c r="I52" s="166">
        <f t="shared" si="15"/>
        <v>0</v>
      </c>
      <c r="J52" s="164">
        <f t="shared" si="16"/>
        <v>57.44</v>
      </c>
      <c r="K52" s="1">
        <f t="shared" si="17"/>
        <v>0</v>
      </c>
      <c r="L52" s="1">
        <f t="shared" si="18"/>
        <v>0</v>
      </c>
      <c r="M52" s="1">
        <f t="shared" si="19"/>
        <v>0</v>
      </c>
      <c r="N52" s="1">
        <v>5.47</v>
      </c>
      <c r="O52" s="1"/>
      <c r="P52" s="163"/>
      <c r="Q52" s="169"/>
      <c r="R52" s="169"/>
      <c r="S52" s="163">
        <f>ROUND(F52*(X52),3)</f>
        <v>0.56699999999999995</v>
      </c>
      <c r="X52">
        <v>5.3999999999999999E-2</v>
      </c>
      <c r="Z52">
        <v>0</v>
      </c>
    </row>
    <row r="53" spans="1:26" ht="25" customHeight="1">
      <c r="A53" s="167"/>
      <c r="B53" s="164" t="s">
        <v>149</v>
      </c>
      <c r="C53" s="168" t="s">
        <v>155</v>
      </c>
      <c r="D53" s="164" t="s">
        <v>156</v>
      </c>
      <c r="E53" s="164" t="s">
        <v>96</v>
      </c>
      <c r="F53" s="165">
        <v>10.480104000000001</v>
      </c>
      <c r="G53" s="166">
        <v>0</v>
      </c>
      <c r="H53" s="166">
        <v>0</v>
      </c>
      <c r="I53" s="166">
        <f t="shared" si="15"/>
        <v>0</v>
      </c>
      <c r="J53" s="164">
        <f t="shared" si="16"/>
        <v>81.12</v>
      </c>
      <c r="K53" s="1">
        <f t="shared" si="17"/>
        <v>0</v>
      </c>
      <c r="L53" s="1">
        <f t="shared" si="18"/>
        <v>0</v>
      </c>
      <c r="M53" s="1">
        <f t="shared" si="19"/>
        <v>0</v>
      </c>
      <c r="N53" s="1">
        <v>7.74</v>
      </c>
      <c r="O53" s="1"/>
      <c r="P53" s="163"/>
      <c r="Q53" s="169"/>
      <c r="R53" s="169"/>
      <c r="S53" s="163"/>
      <c r="Z53">
        <v>0</v>
      </c>
    </row>
    <row r="54" spans="1:26" ht="25" customHeight="1">
      <c r="A54" s="167"/>
      <c r="B54" s="164" t="s">
        <v>149</v>
      </c>
      <c r="C54" s="168" t="s">
        <v>157</v>
      </c>
      <c r="D54" s="164" t="s">
        <v>158</v>
      </c>
      <c r="E54" s="164" t="s">
        <v>96</v>
      </c>
      <c r="F54" s="165">
        <v>10.480104000000001</v>
      </c>
      <c r="G54" s="166">
        <v>0</v>
      </c>
      <c r="H54" s="166">
        <v>0</v>
      </c>
      <c r="I54" s="166">
        <f t="shared" si="15"/>
        <v>0</v>
      </c>
      <c r="J54" s="164">
        <f t="shared" si="16"/>
        <v>9.1199999999999992</v>
      </c>
      <c r="K54" s="1">
        <f t="shared" si="17"/>
        <v>0</v>
      </c>
      <c r="L54" s="1">
        <f t="shared" si="18"/>
        <v>0</v>
      </c>
      <c r="M54" s="1">
        <f t="shared" si="19"/>
        <v>0</v>
      </c>
      <c r="N54" s="1">
        <v>0.87</v>
      </c>
      <c r="O54" s="1"/>
      <c r="P54" s="163"/>
      <c r="Q54" s="169"/>
      <c r="R54" s="169"/>
      <c r="S54" s="163"/>
      <c r="Z54">
        <v>0</v>
      </c>
    </row>
    <row r="55" spans="1:26" ht="25" customHeight="1">
      <c r="A55" s="167"/>
      <c r="B55" s="164" t="s">
        <v>89</v>
      </c>
      <c r="C55" s="168" t="s">
        <v>159</v>
      </c>
      <c r="D55" s="164" t="s">
        <v>160</v>
      </c>
      <c r="E55" s="164" t="s">
        <v>101</v>
      </c>
      <c r="F55" s="165">
        <v>40.32</v>
      </c>
      <c r="G55" s="166">
        <v>0</v>
      </c>
      <c r="H55" s="166">
        <v>0</v>
      </c>
      <c r="I55" s="166">
        <f t="shared" si="15"/>
        <v>0</v>
      </c>
      <c r="J55" s="164">
        <f t="shared" si="16"/>
        <v>356.83</v>
      </c>
      <c r="K55" s="1">
        <f t="shared" si="17"/>
        <v>0</v>
      </c>
      <c r="L55" s="1">
        <f t="shared" si="18"/>
        <v>0</v>
      </c>
      <c r="M55" s="1">
        <f t="shared" si="19"/>
        <v>0</v>
      </c>
      <c r="N55" s="1">
        <v>8.85</v>
      </c>
      <c r="O55" s="1"/>
      <c r="P55" s="163"/>
      <c r="Q55" s="169"/>
      <c r="R55" s="169"/>
      <c r="S55" s="163">
        <f>ROUND(F55*(X55),3)</f>
        <v>1.6930000000000001</v>
      </c>
      <c r="X55">
        <v>4.2000000000000003E-2</v>
      </c>
      <c r="Z55">
        <v>0</v>
      </c>
    </row>
    <row r="56" spans="1:26" ht="25" customHeight="1">
      <c r="A56" s="167"/>
      <c r="B56" s="164" t="s">
        <v>161</v>
      </c>
      <c r="C56" s="168" t="s">
        <v>162</v>
      </c>
      <c r="D56" s="164" t="s">
        <v>163</v>
      </c>
      <c r="E56" s="164" t="s">
        <v>101</v>
      </c>
      <c r="F56" s="165">
        <v>40.32</v>
      </c>
      <c r="G56" s="166">
        <v>0</v>
      </c>
      <c r="H56" s="166">
        <v>0</v>
      </c>
      <c r="I56" s="166">
        <f t="shared" si="15"/>
        <v>0</v>
      </c>
      <c r="J56" s="164">
        <f t="shared" si="16"/>
        <v>25</v>
      </c>
      <c r="K56" s="1">
        <f t="shared" si="17"/>
        <v>0</v>
      </c>
      <c r="L56" s="1">
        <f t="shared" si="18"/>
        <v>0</v>
      </c>
      <c r="M56" s="1">
        <f t="shared" si="19"/>
        <v>0</v>
      </c>
      <c r="N56" s="1">
        <v>0.62</v>
      </c>
      <c r="O56" s="1"/>
      <c r="P56" s="163"/>
      <c r="Q56" s="169"/>
      <c r="R56" s="169"/>
      <c r="S56" s="163">
        <f>ROUND(F56*(X56),3)</f>
        <v>0.28199999999999997</v>
      </c>
      <c r="X56">
        <v>7.0000000000000001E-3</v>
      </c>
      <c r="Z56">
        <v>0</v>
      </c>
    </row>
    <row r="57" spans="1:26" ht="25" customHeight="1">
      <c r="A57" s="167"/>
      <c r="B57" s="164" t="s">
        <v>89</v>
      </c>
      <c r="C57" s="168" t="s">
        <v>164</v>
      </c>
      <c r="D57" s="164" t="s">
        <v>165</v>
      </c>
      <c r="E57" s="164" t="s">
        <v>101</v>
      </c>
      <c r="F57" s="165">
        <v>6.3</v>
      </c>
      <c r="G57" s="166">
        <v>0</v>
      </c>
      <c r="H57" s="166">
        <v>0</v>
      </c>
      <c r="I57" s="166">
        <f t="shared" si="15"/>
        <v>0</v>
      </c>
      <c r="J57" s="164">
        <f t="shared" si="16"/>
        <v>7.75</v>
      </c>
      <c r="K57" s="1">
        <f t="shared" si="17"/>
        <v>0</v>
      </c>
      <c r="L57" s="1">
        <f t="shared" si="18"/>
        <v>0</v>
      </c>
      <c r="M57" s="1">
        <f t="shared" si="19"/>
        <v>0</v>
      </c>
      <c r="N57" s="1">
        <v>1.23</v>
      </c>
      <c r="O57" s="1"/>
      <c r="P57" s="163"/>
      <c r="Q57" s="169"/>
      <c r="R57" s="169"/>
      <c r="S57" s="163">
        <f>ROUND(F57*(X57),3)</f>
        <v>3.2000000000000001E-2</v>
      </c>
      <c r="X57">
        <v>5.0800000000000003E-3</v>
      </c>
      <c r="Z57">
        <v>0</v>
      </c>
    </row>
    <row r="58" spans="1:26" ht="25" customHeight="1">
      <c r="A58" s="167"/>
      <c r="B58" s="164" t="s">
        <v>89</v>
      </c>
      <c r="C58" s="168" t="s">
        <v>166</v>
      </c>
      <c r="D58" s="164" t="s">
        <v>167</v>
      </c>
      <c r="E58" s="164" t="s">
        <v>101</v>
      </c>
      <c r="F58" s="165">
        <v>40.32</v>
      </c>
      <c r="G58" s="166">
        <v>0</v>
      </c>
      <c r="H58" s="166">
        <v>0</v>
      </c>
      <c r="I58" s="166">
        <f t="shared" si="15"/>
        <v>0</v>
      </c>
      <c r="J58" s="164">
        <f t="shared" si="16"/>
        <v>114.51</v>
      </c>
      <c r="K58" s="1">
        <f t="shared" si="17"/>
        <v>0</v>
      </c>
      <c r="L58" s="1">
        <f t="shared" si="18"/>
        <v>0</v>
      </c>
      <c r="M58" s="1">
        <f t="shared" si="19"/>
        <v>0</v>
      </c>
      <c r="N58" s="1">
        <v>2.84</v>
      </c>
      <c r="O58" s="1"/>
      <c r="P58" s="163"/>
      <c r="Q58" s="169"/>
      <c r="R58" s="169"/>
      <c r="S58" s="163">
        <f>ROUND(F58*(X58),3)</f>
        <v>4.032</v>
      </c>
      <c r="X58">
        <v>0.1</v>
      </c>
      <c r="Z58">
        <v>0</v>
      </c>
    </row>
    <row r="59" spans="1:26">
      <c r="A59" s="152"/>
      <c r="B59" s="152"/>
      <c r="C59" s="152"/>
      <c r="D59" s="152" t="s">
        <v>66</v>
      </c>
      <c r="E59" s="152"/>
      <c r="F59" s="163"/>
      <c r="G59" s="155">
        <f>ROUND((SUM(L48:L58))/1,2)</f>
        <v>0</v>
      </c>
      <c r="H59" s="155">
        <f>ROUND((SUM(M48:M58))/1,2)</f>
        <v>0</v>
      </c>
      <c r="I59" s="155">
        <f>ROUND((SUM(I48:I58))/1,2)</f>
        <v>0</v>
      </c>
      <c r="J59" s="152"/>
      <c r="K59" s="152"/>
      <c r="L59" s="152">
        <f>ROUND((SUM(L48:L58))/1,2)</f>
        <v>0</v>
      </c>
      <c r="M59" s="152">
        <f>ROUND((SUM(M48:M58))/1,2)</f>
        <v>0</v>
      </c>
      <c r="N59" s="152"/>
      <c r="O59" s="152"/>
      <c r="P59" s="170">
        <f>ROUND((SUM(P48:P58))/1,2)</f>
        <v>0</v>
      </c>
      <c r="Q59" s="149"/>
      <c r="R59" s="149"/>
      <c r="S59" s="170">
        <f>ROUND((SUM(S48:S58))/1,2)</f>
        <v>10.48</v>
      </c>
      <c r="T59" s="149"/>
      <c r="U59" s="149"/>
      <c r="V59" s="149"/>
      <c r="W59" s="149"/>
      <c r="X59" s="149"/>
      <c r="Y59" s="149"/>
      <c r="Z59" s="149"/>
    </row>
    <row r="60" spans="1:26">
      <c r="A60" s="1"/>
      <c r="B60" s="1"/>
      <c r="C60" s="1"/>
      <c r="D60" s="1"/>
      <c r="E60" s="1"/>
      <c r="F60" s="159"/>
      <c r="G60" s="145"/>
      <c r="H60" s="145"/>
      <c r="I60" s="145"/>
      <c r="J60" s="1"/>
      <c r="K60" s="1"/>
      <c r="L60" s="1"/>
      <c r="M60" s="1"/>
      <c r="N60" s="1"/>
      <c r="O60" s="1"/>
      <c r="P60" s="1"/>
      <c r="S60" s="1"/>
    </row>
    <row r="61" spans="1:26">
      <c r="A61" s="152"/>
      <c r="B61" s="152"/>
      <c r="C61" s="152"/>
      <c r="D61" s="2" t="s">
        <v>61</v>
      </c>
      <c r="E61" s="152"/>
      <c r="F61" s="163"/>
      <c r="G61" s="155">
        <f>ROUND((SUM(L9:L60))/2,2)</f>
        <v>0</v>
      </c>
      <c r="H61" s="155">
        <f>ROUND((SUM(M9:M60))/2,2)</f>
        <v>0</v>
      </c>
      <c r="I61" s="155">
        <f>ROUND((SUM(I9:I60))/2,2)</f>
        <v>0</v>
      </c>
      <c r="J61" s="153"/>
      <c r="K61" s="152"/>
      <c r="L61" s="153">
        <f>ROUND((SUM(L9:L60))/2,2)</f>
        <v>0</v>
      </c>
      <c r="M61" s="153">
        <f>ROUND((SUM(M9:M60))/2,2)</f>
        <v>0</v>
      </c>
      <c r="N61" s="152"/>
      <c r="O61" s="152"/>
      <c r="P61" s="170">
        <f>ROUND((SUM(P9:P60))/2,2)</f>
        <v>89.55</v>
      </c>
      <c r="S61" s="170">
        <f>ROUND((SUM(S9:S60))/2,2)</f>
        <v>10.48</v>
      </c>
    </row>
    <row r="62" spans="1:26">
      <c r="A62" s="1"/>
      <c r="B62" s="1"/>
      <c r="C62" s="1"/>
      <c r="D62" s="1"/>
      <c r="E62" s="1"/>
      <c r="F62" s="159"/>
      <c r="G62" s="145"/>
      <c r="H62" s="145"/>
      <c r="I62" s="145"/>
      <c r="J62" s="1"/>
      <c r="K62" s="1"/>
      <c r="L62" s="1"/>
      <c r="M62" s="1"/>
      <c r="N62" s="1"/>
      <c r="O62" s="1"/>
      <c r="P62" s="1"/>
      <c r="S62" s="1"/>
    </row>
    <row r="63" spans="1:26">
      <c r="A63" s="152"/>
      <c r="B63" s="152"/>
      <c r="C63" s="152"/>
      <c r="D63" s="2" t="s">
        <v>67</v>
      </c>
      <c r="E63" s="152"/>
      <c r="F63" s="163"/>
      <c r="G63" s="153"/>
      <c r="H63" s="153"/>
      <c r="I63" s="153"/>
      <c r="J63" s="152"/>
      <c r="K63" s="152"/>
      <c r="L63" s="152"/>
      <c r="M63" s="152"/>
      <c r="N63" s="152"/>
      <c r="O63" s="152"/>
      <c r="P63" s="152"/>
      <c r="Q63" s="149"/>
      <c r="R63" s="149"/>
      <c r="S63" s="152"/>
      <c r="T63" s="149"/>
      <c r="U63" s="149"/>
      <c r="V63" s="149"/>
      <c r="W63" s="149"/>
      <c r="X63" s="149"/>
      <c r="Y63" s="149"/>
      <c r="Z63" s="149"/>
    </row>
    <row r="64" spans="1:26">
      <c r="A64" s="152"/>
      <c r="B64" s="152"/>
      <c r="C64" s="152"/>
      <c r="D64" s="152" t="s">
        <v>68</v>
      </c>
      <c r="E64" s="152"/>
      <c r="F64" s="163"/>
      <c r="G64" s="153"/>
      <c r="H64" s="153"/>
      <c r="I64" s="153"/>
      <c r="J64" s="152"/>
      <c r="K64" s="152"/>
      <c r="L64" s="152"/>
      <c r="M64" s="152"/>
      <c r="N64" s="152"/>
      <c r="O64" s="152"/>
      <c r="P64" s="152"/>
      <c r="Q64" s="149"/>
      <c r="R64" s="149"/>
      <c r="S64" s="152"/>
      <c r="T64" s="149"/>
      <c r="U64" s="149"/>
      <c r="V64" s="149"/>
      <c r="W64" s="149"/>
      <c r="X64" s="149"/>
      <c r="Y64" s="149"/>
      <c r="Z64" s="149"/>
    </row>
    <row r="65" spans="1:26" ht="25" customHeight="1">
      <c r="A65" s="167"/>
      <c r="B65" s="164" t="s">
        <v>168</v>
      </c>
      <c r="C65" s="168" t="s">
        <v>169</v>
      </c>
      <c r="D65" s="164" t="s">
        <v>170</v>
      </c>
      <c r="E65" s="164" t="s">
        <v>101</v>
      </c>
      <c r="F65" s="165">
        <v>64.75</v>
      </c>
      <c r="G65" s="166">
        <v>0</v>
      </c>
      <c r="H65" s="166">
        <v>0</v>
      </c>
      <c r="I65" s="166">
        <f t="shared" ref="I65:I70" si="20">ROUND(F65*(G65+H65),2)</f>
        <v>0</v>
      </c>
      <c r="J65" s="164">
        <f t="shared" ref="J65:J70" si="21">ROUND(F65*(N65),2)</f>
        <v>11.01</v>
      </c>
      <c r="K65" s="1">
        <f t="shared" ref="K65:K70" si="22">ROUND(F65*(O65),2)</f>
        <v>0</v>
      </c>
      <c r="L65" s="1">
        <f t="shared" ref="L65:L70" si="23">ROUND(F65*(G65),2)</f>
        <v>0</v>
      </c>
      <c r="M65" s="1">
        <f t="shared" ref="M65:M70" si="24">ROUND(F65*(H65),2)</f>
        <v>0</v>
      </c>
      <c r="N65" s="1">
        <v>0.17</v>
      </c>
      <c r="O65" s="1"/>
      <c r="P65" s="163"/>
      <c r="Q65" s="169"/>
      <c r="R65" s="169"/>
      <c r="S65" s="163"/>
      <c r="Z65">
        <v>0</v>
      </c>
    </row>
    <row r="66" spans="1:26" ht="25" customHeight="1">
      <c r="A66" s="167"/>
      <c r="B66" s="164" t="s">
        <v>168</v>
      </c>
      <c r="C66" s="168" t="s">
        <v>171</v>
      </c>
      <c r="D66" s="164" t="s">
        <v>172</v>
      </c>
      <c r="E66" s="164" t="s">
        <v>101</v>
      </c>
      <c r="F66" s="165">
        <v>21.96</v>
      </c>
      <c r="G66" s="166">
        <v>0</v>
      </c>
      <c r="H66" s="166">
        <v>0</v>
      </c>
      <c r="I66" s="166">
        <f t="shared" si="20"/>
        <v>0</v>
      </c>
      <c r="J66" s="164">
        <f t="shared" si="21"/>
        <v>4.6100000000000003</v>
      </c>
      <c r="K66" s="1">
        <f t="shared" si="22"/>
        <v>0</v>
      </c>
      <c r="L66" s="1">
        <f t="shared" si="23"/>
        <v>0</v>
      </c>
      <c r="M66" s="1">
        <f t="shared" si="24"/>
        <v>0</v>
      </c>
      <c r="N66" s="1">
        <v>0.21</v>
      </c>
      <c r="O66" s="1"/>
      <c r="P66" s="163"/>
      <c r="Q66" s="169"/>
      <c r="R66" s="169"/>
      <c r="S66" s="163"/>
      <c r="Z66">
        <v>0</v>
      </c>
    </row>
    <row r="67" spans="1:26" ht="25" customHeight="1">
      <c r="A67" s="167"/>
      <c r="B67" s="164" t="s">
        <v>168</v>
      </c>
      <c r="C67" s="168" t="s">
        <v>173</v>
      </c>
      <c r="D67" s="164" t="s">
        <v>174</v>
      </c>
      <c r="E67" s="164" t="s">
        <v>101</v>
      </c>
      <c r="F67" s="165">
        <v>64.75</v>
      </c>
      <c r="G67" s="166">
        <v>0</v>
      </c>
      <c r="H67" s="166">
        <v>0</v>
      </c>
      <c r="I67" s="166">
        <f t="shared" si="20"/>
        <v>0</v>
      </c>
      <c r="J67" s="164">
        <f t="shared" si="21"/>
        <v>113.96</v>
      </c>
      <c r="K67" s="1">
        <f t="shared" si="22"/>
        <v>0</v>
      </c>
      <c r="L67" s="1">
        <f t="shared" si="23"/>
        <v>0</v>
      </c>
      <c r="M67" s="1">
        <f t="shared" si="24"/>
        <v>0</v>
      </c>
      <c r="N67" s="1">
        <v>1.76</v>
      </c>
      <c r="O67" s="1"/>
      <c r="P67" s="163">
        <f>ROUND(F67*(R67),3)</f>
        <v>3.5000000000000003E-2</v>
      </c>
      <c r="Q67" s="169"/>
      <c r="R67" s="169">
        <v>5.4000000000000001E-4</v>
      </c>
      <c r="S67" s="163"/>
      <c r="Z67">
        <v>0</v>
      </c>
    </row>
    <row r="68" spans="1:26" ht="25" customHeight="1">
      <c r="A68" s="167"/>
      <c r="B68" s="164" t="s">
        <v>168</v>
      </c>
      <c r="C68" s="168" t="s">
        <v>175</v>
      </c>
      <c r="D68" s="164" t="s">
        <v>176</v>
      </c>
      <c r="E68" s="164" t="s">
        <v>101</v>
      </c>
      <c r="F68" s="165">
        <v>21.96</v>
      </c>
      <c r="G68" s="166">
        <v>0</v>
      </c>
      <c r="H68" s="166">
        <v>0</v>
      </c>
      <c r="I68" s="166">
        <f t="shared" si="20"/>
        <v>0</v>
      </c>
      <c r="J68" s="164">
        <f t="shared" si="21"/>
        <v>51.39</v>
      </c>
      <c r="K68" s="1">
        <f t="shared" si="22"/>
        <v>0</v>
      </c>
      <c r="L68" s="1">
        <f t="shared" si="23"/>
        <v>0</v>
      </c>
      <c r="M68" s="1">
        <f t="shared" si="24"/>
        <v>0</v>
      </c>
      <c r="N68" s="1">
        <v>2.34</v>
      </c>
      <c r="O68" s="1"/>
      <c r="P68" s="163">
        <f>ROUND(F68*(R68),3)</f>
        <v>1.2E-2</v>
      </c>
      <c r="Q68" s="169"/>
      <c r="R68" s="169">
        <v>5.4000000000000001E-4</v>
      </c>
      <c r="S68" s="163"/>
      <c r="Z68">
        <v>0</v>
      </c>
    </row>
    <row r="69" spans="1:26" ht="25" customHeight="1">
      <c r="A69" s="167"/>
      <c r="B69" s="164" t="s">
        <v>145</v>
      </c>
      <c r="C69" s="168" t="s">
        <v>177</v>
      </c>
      <c r="D69" s="164" t="s">
        <v>178</v>
      </c>
      <c r="E69" s="164" t="s">
        <v>179</v>
      </c>
      <c r="F69" s="165">
        <v>2.6009999999999998E-2</v>
      </c>
      <c r="G69" s="166">
        <v>0</v>
      </c>
      <c r="H69" s="166">
        <v>0</v>
      </c>
      <c r="I69" s="166">
        <f t="shared" si="20"/>
        <v>0</v>
      </c>
      <c r="J69" s="164">
        <f t="shared" si="21"/>
        <v>41.1</v>
      </c>
      <c r="K69" s="1">
        <f t="shared" si="22"/>
        <v>0</v>
      </c>
      <c r="L69" s="1">
        <f t="shared" si="23"/>
        <v>0</v>
      </c>
      <c r="M69" s="1">
        <f t="shared" si="24"/>
        <v>0</v>
      </c>
      <c r="N69" s="1">
        <v>1580</v>
      </c>
      <c r="O69" s="1"/>
      <c r="P69" s="163"/>
      <c r="Q69" s="169"/>
      <c r="R69" s="169"/>
      <c r="S69" s="163"/>
      <c r="Z69">
        <v>0</v>
      </c>
    </row>
    <row r="70" spans="1:26" ht="25" customHeight="1">
      <c r="A70" s="167"/>
      <c r="B70" s="164" t="s">
        <v>145</v>
      </c>
      <c r="C70" s="168" t="s">
        <v>180</v>
      </c>
      <c r="D70" s="164" t="s">
        <v>181</v>
      </c>
      <c r="E70" s="164" t="s">
        <v>101</v>
      </c>
      <c r="F70" s="165">
        <v>100.815</v>
      </c>
      <c r="G70" s="166">
        <v>0</v>
      </c>
      <c r="H70" s="166">
        <v>0</v>
      </c>
      <c r="I70" s="166">
        <f t="shared" si="20"/>
        <v>0</v>
      </c>
      <c r="J70" s="164">
        <f t="shared" si="21"/>
        <v>625.04999999999995</v>
      </c>
      <c r="K70" s="1">
        <f t="shared" si="22"/>
        <v>0</v>
      </c>
      <c r="L70" s="1">
        <f t="shared" si="23"/>
        <v>0</v>
      </c>
      <c r="M70" s="1">
        <f t="shared" si="24"/>
        <v>0</v>
      </c>
      <c r="N70" s="1">
        <v>6.2</v>
      </c>
      <c r="O70" s="1"/>
      <c r="P70" s="163"/>
      <c r="Q70" s="169"/>
      <c r="R70" s="169"/>
      <c r="S70" s="163"/>
      <c r="Z70">
        <v>0</v>
      </c>
    </row>
    <row r="71" spans="1:26">
      <c r="A71" s="152"/>
      <c r="B71" s="152"/>
      <c r="C71" s="152"/>
      <c r="D71" s="152" t="s">
        <v>68</v>
      </c>
      <c r="E71" s="152"/>
      <c r="F71" s="163"/>
      <c r="G71" s="155">
        <f>ROUND((SUM(L64:L70))/1,2)</f>
        <v>0</v>
      </c>
      <c r="H71" s="155">
        <f>ROUND((SUM(M64:M70))/1,2)</f>
        <v>0</v>
      </c>
      <c r="I71" s="155">
        <f>ROUND((SUM(I64:I70))/1,2)</f>
        <v>0</v>
      </c>
      <c r="J71" s="152"/>
      <c r="K71" s="152"/>
      <c r="L71" s="152">
        <f>ROUND((SUM(L64:L70))/1,2)</f>
        <v>0</v>
      </c>
      <c r="M71" s="152">
        <f>ROUND((SUM(M64:M70))/1,2)</f>
        <v>0</v>
      </c>
      <c r="N71" s="152"/>
      <c r="O71" s="152"/>
      <c r="P71" s="170">
        <f>ROUND((SUM(P64:P70))/1,2)</f>
        <v>0.05</v>
      </c>
      <c r="Q71" s="149"/>
      <c r="R71" s="149"/>
      <c r="S71" s="170">
        <f>ROUND((SUM(S64:S70))/1,2)</f>
        <v>0</v>
      </c>
      <c r="T71" s="149"/>
      <c r="U71" s="149"/>
      <c r="V71" s="149"/>
      <c r="W71" s="149"/>
      <c r="X71" s="149"/>
      <c r="Y71" s="149"/>
      <c r="Z71" s="149"/>
    </row>
    <row r="72" spans="1:26">
      <c r="A72" s="1"/>
      <c r="B72" s="1"/>
      <c r="C72" s="1"/>
      <c r="D72" s="1"/>
      <c r="E72" s="1"/>
      <c r="F72" s="159"/>
      <c r="G72" s="145"/>
      <c r="H72" s="145"/>
      <c r="I72" s="145"/>
      <c r="J72" s="1"/>
      <c r="K72" s="1"/>
      <c r="L72" s="1"/>
      <c r="M72" s="1"/>
      <c r="N72" s="1"/>
      <c r="O72" s="1"/>
      <c r="P72" s="1"/>
      <c r="S72" s="1"/>
    </row>
    <row r="73" spans="1:26">
      <c r="A73" s="152"/>
      <c r="B73" s="152"/>
      <c r="C73" s="152"/>
      <c r="D73" s="152" t="s">
        <v>69</v>
      </c>
      <c r="E73" s="152"/>
      <c r="F73" s="163"/>
      <c r="G73" s="153"/>
      <c r="H73" s="153"/>
      <c r="I73" s="153"/>
      <c r="J73" s="152"/>
      <c r="K73" s="152"/>
      <c r="L73" s="152"/>
      <c r="M73" s="152"/>
      <c r="N73" s="152"/>
      <c r="O73" s="152"/>
      <c r="P73" s="152"/>
      <c r="Q73" s="149"/>
      <c r="R73" s="149"/>
      <c r="S73" s="152"/>
      <c r="T73" s="149"/>
      <c r="U73" s="149"/>
      <c r="V73" s="149"/>
      <c r="W73" s="149"/>
      <c r="X73" s="149"/>
      <c r="Y73" s="149"/>
      <c r="Z73" s="149"/>
    </row>
    <row r="74" spans="1:26" ht="25" customHeight="1">
      <c r="A74" s="167"/>
      <c r="B74" s="164" t="s">
        <v>89</v>
      </c>
      <c r="C74" s="168" t="s">
        <v>182</v>
      </c>
      <c r="D74" s="164" t="s">
        <v>183</v>
      </c>
      <c r="E74" s="164" t="s">
        <v>101</v>
      </c>
      <c r="F74" s="165">
        <v>148.71799999999999</v>
      </c>
      <c r="G74" s="166">
        <v>0</v>
      </c>
      <c r="H74" s="166">
        <v>0</v>
      </c>
      <c r="I74" s="166">
        <f>ROUND(F74*(G74+H74),2)</f>
        <v>0</v>
      </c>
      <c r="J74" s="164">
        <f>ROUND(F74*(N74),2)</f>
        <v>276.62</v>
      </c>
      <c r="K74" s="1">
        <f>ROUND(F74*(O74),2)</f>
        <v>0</v>
      </c>
      <c r="L74" s="1">
        <f>ROUND(F74*(G74),2)</f>
        <v>0</v>
      </c>
      <c r="M74" s="1">
        <f>ROUND(F74*(H74),2)</f>
        <v>0</v>
      </c>
      <c r="N74" s="1">
        <v>1.8599999999999999</v>
      </c>
      <c r="O74" s="1"/>
      <c r="P74" s="163"/>
      <c r="Q74" s="169"/>
      <c r="R74" s="169"/>
      <c r="S74" s="163"/>
      <c r="Z74">
        <v>0</v>
      </c>
    </row>
    <row r="75" spans="1:26" ht="25" customHeight="1">
      <c r="A75" s="167"/>
      <c r="B75" s="164" t="s">
        <v>145</v>
      </c>
      <c r="C75" s="168" t="s">
        <v>184</v>
      </c>
      <c r="D75" s="164" t="s">
        <v>185</v>
      </c>
      <c r="E75" s="164" t="s">
        <v>101</v>
      </c>
      <c r="F75" s="165">
        <v>148.71799999999999</v>
      </c>
      <c r="G75" s="166">
        <v>0</v>
      </c>
      <c r="H75" s="166">
        <v>0</v>
      </c>
      <c r="I75" s="166">
        <f>ROUND(F75*(G75+H75),2)</f>
        <v>0</v>
      </c>
      <c r="J75" s="164">
        <f>ROUND(F75*(N75),2)</f>
        <v>684.1</v>
      </c>
      <c r="K75" s="1">
        <f>ROUND(F75*(O75),2)</f>
        <v>0</v>
      </c>
      <c r="L75" s="1">
        <f>ROUND(F75*(G75),2)</f>
        <v>0</v>
      </c>
      <c r="M75" s="1">
        <f>ROUND(F75*(H75),2)</f>
        <v>0</v>
      </c>
      <c r="N75" s="1">
        <v>4.5999999999999996</v>
      </c>
      <c r="O75" s="1"/>
      <c r="P75" s="163"/>
      <c r="Q75" s="169"/>
      <c r="R75" s="169"/>
      <c r="S75" s="163"/>
      <c r="Z75">
        <v>0</v>
      </c>
    </row>
    <row r="76" spans="1:26">
      <c r="A76" s="152"/>
      <c r="B76" s="152"/>
      <c r="C76" s="152"/>
      <c r="D76" s="152" t="s">
        <v>69</v>
      </c>
      <c r="E76" s="152"/>
      <c r="F76" s="163"/>
      <c r="G76" s="155">
        <f>ROUND((SUM(L73:L75))/1,2)</f>
        <v>0</v>
      </c>
      <c r="H76" s="155">
        <f>ROUND((SUM(M73:M75))/1,2)</f>
        <v>0</v>
      </c>
      <c r="I76" s="155">
        <f>ROUND((SUM(I73:I75))/1,2)</f>
        <v>0</v>
      </c>
      <c r="J76" s="152"/>
      <c r="K76" s="152"/>
      <c r="L76" s="152">
        <f>ROUND((SUM(L73:L75))/1,2)</f>
        <v>0</v>
      </c>
      <c r="M76" s="152">
        <f>ROUND((SUM(M73:M75))/1,2)</f>
        <v>0</v>
      </c>
      <c r="N76" s="152"/>
      <c r="O76" s="152"/>
      <c r="P76" s="170">
        <f>ROUND((SUM(P73:P75))/1,2)</f>
        <v>0</v>
      </c>
      <c r="Q76" s="149"/>
      <c r="R76" s="149"/>
      <c r="S76" s="170">
        <f>ROUND((SUM(S73:S75))/1,2)</f>
        <v>0</v>
      </c>
      <c r="T76" s="149"/>
      <c r="U76" s="149"/>
      <c r="V76" s="149"/>
      <c r="W76" s="149"/>
      <c r="X76" s="149"/>
      <c r="Y76" s="149"/>
      <c r="Z76" s="149"/>
    </row>
    <row r="77" spans="1:26">
      <c r="A77" s="1"/>
      <c r="B77" s="1"/>
      <c r="C77" s="1"/>
      <c r="D77" s="1"/>
      <c r="E77" s="1"/>
      <c r="F77" s="159"/>
      <c r="G77" s="145"/>
      <c r="H77" s="145"/>
      <c r="I77" s="145"/>
      <c r="J77" s="1"/>
      <c r="K77" s="1"/>
      <c r="L77" s="1"/>
      <c r="M77" s="1"/>
      <c r="N77" s="1"/>
      <c r="O77" s="1"/>
      <c r="P77" s="1"/>
      <c r="S77" s="1"/>
    </row>
    <row r="78" spans="1:26">
      <c r="A78" s="152"/>
      <c r="B78" s="152"/>
      <c r="C78" s="152"/>
      <c r="D78" s="152" t="s">
        <v>70</v>
      </c>
      <c r="E78" s="152"/>
      <c r="F78" s="163"/>
      <c r="G78" s="153"/>
      <c r="H78" s="153"/>
      <c r="I78" s="153"/>
      <c r="J78" s="152"/>
      <c r="K78" s="152"/>
      <c r="L78" s="152"/>
      <c r="M78" s="152"/>
      <c r="N78" s="152"/>
      <c r="O78" s="152"/>
      <c r="P78" s="152"/>
      <c r="Q78" s="149"/>
      <c r="R78" s="149"/>
      <c r="S78" s="152"/>
      <c r="T78" s="149"/>
      <c r="U78" s="149"/>
      <c r="V78" s="149"/>
      <c r="W78" s="149"/>
      <c r="X78" s="149"/>
      <c r="Y78" s="149"/>
      <c r="Z78" s="149"/>
    </row>
    <row r="79" spans="1:26" ht="25" customHeight="1">
      <c r="A79" s="167"/>
      <c r="B79" s="164" t="s">
        <v>89</v>
      </c>
      <c r="C79" s="168" t="s">
        <v>186</v>
      </c>
      <c r="D79" s="164" t="s">
        <v>187</v>
      </c>
      <c r="E79" s="164" t="s">
        <v>108</v>
      </c>
      <c r="F79" s="165">
        <v>5</v>
      </c>
      <c r="G79" s="166">
        <v>0</v>
      </c>
      <c r="H79" s="166">
        <v>0</v>
      </c>
      <c r="I79" s="166">
        <f t="shared" ref="I79:I95" si="25">ROUND(F79*(G79+H79),2)</f>
        <v>0</v>
      </c>
      <c r="J79" s="164">
        <f t="shared" ref="J79:J95" si="26">ROUND(F79*(N79),2)</f>
        <v>317.5</v>
      </c>
      <c r="K79" s="1">
        <f t="shared" ref="K79:K95" si="27">ROUND(F79*(O79),2)</f>
        <v>0</v>
      </c>
      <c r="L79" s="1">
        <f t="shared" ref="L79:L95" si="28">ROUND(F79*(G79),2)</f>
        <v>0</v>
      </c>
      <c r="M79" s="1">
        <f t="shared" ref="M79:M95" si="29">ROUND(F79*(H79),2)</f>
        <v>0</v>
      </c>
      <c r="N79" s="1">
        <v>63.5</v>
      </c>
      <c r="O79" s="1"/>
      <c r="P79" s="163"/>
      <c r="Q79" s="169"/>
      <c r="R79" s="169"/>
      <c r="S79" s="163"/>
      <c r="Z79">
        <v>0</v>
      </c>
    </row>
    <row r="80" spans="1:26" ht="25" customHeight="1">
      <c r="A80" s="167"/>
      <c r="B80" s="164" t="s">
        <v>89</v>
      </c>
      <c r="C80" s="168" t="s">
        <v>188</v>
      </c>
      <c r="D80" s="164" t="s">
        <v>189</v>
      </c>
      <c r="E80" s="164" t="s">
        <v>101</v>
      </c>
      <c r="F80" s="165">
        <v>13.5</v>
      </c>
      <c r="G80" s="166">
        <v>0</v>
      </c>
      <c r="H80" s="166">
        <v>0</v>
      </c>
      <c r="I80" s="166">
        <f t="shared" si="25"/>
        <v>0</v>
      </c>
      <c r="J80" s="164">
        <f t="shared" si="26"/>
        <v>337.5</v>
      </c>
      <c r="K80" s="1">
        <f t="shared" si="27"/>
        <v>0</v>
      </c>
      <c r="L80" s="1">
        <f t="shared" si="28"/>
        <v>0</v>
      </c>
      <c r="M80" s="1">
        <f t="shared" si="29"/>
        <v>0</v>
      </c>
      <c r="N80" s="1">
        <v>25</v>
      </c>
      <c r="O80" s="1"/>
      <c r="P80" s="163"/>
      <c r="Q80" s="169"/>
      <c r="R80" s="169"/>
      <c r="S80" s="163"/>
      <c r="Z80">
        <v>0</v>
      </c>
    </row>
    <row r="81" spans="1:26" ht="25" customHeight="1">
      <c r="A81" s="167"/>
      <c r="B81" s="164" t="s">
        <v>190</v>
      </c>
      <c r="C81" s="168" t="s">
        <v>191</v>
      </c>
      <c r="D81" s="164" t="s">
        <v>192</v>
      </c>
      <c r="E81" s="164" t="s">
        <v>154</v>
      </c>
      <c r="F81" s="165">
        <v>135.58000000000001</v>
      </c>
      <c r="G81" s="166">
        <v>0</v>
      </c>
      <c r="H81" s="166">
        <v>0</v>
      </c>
      <c r="I81" s="166">
        <f t="shared" si="25"/>
        <v>0</v>
      </c>
      <c r="J81" s="164">
        <f t="shared" si="26"/>
        <v>692.81</v>
      </c>
      <c r="K81" s="1">
        <f t="shared" si="27"/>
        <v>0</v>
      </c>
      <c r="L81" s="1">
        <f t="shared" si="28"/>
        <v>0</v>
      </c>
      <c r="M81" s="1">
        <f t="shared" si="29"/>
        <v>0</v>
      </c>
      <c r="N81" s="1">
        <v>5.1100000000000003</v>
      </c>
      <c r="O81" s="1"/>
      <c r="P81" s="163">
        <f>ROUND(F81*(R81),3)</f>
        <v>3.5000000000000003E-2</v>
      </c>
      <c r="Q81" s="169"/>
      <c r="R81" s="169">
        <v>2.5999999999999998E-4</v>
      </c>
      <c r="S81" s="163"/>
      <c r="Z81">
        <v>0</v>
      </c>
    </row>
    <row r="82" spans="1:26" ht="25" customHeight="1">
      <c r="A82" s="167"/>
      <c r="B82" s="164" t="s">
        <v>190</v>
      </c>
      <c r="C82" s="168" t="s">
        <v>193</v>
      </c>
      <c r="D82" s="164" t="s">
        <v>194</v>
      </c>
      <c r="E82" s="164" t="s">
        <v>154</v>
      </c>
      <c r="F82" s="165">
        <v>222.91</v>
      </c>
      <c r="G82" s="166">
        <v>0</v>
      </c>
      <c r="H82" s="166">
        <v>0</v>
      </c>
      <c r="I82" s="166">
        <f t="shared" si="25"/>
        <v>0</v>
      </c>
      <c r="J82" s="164">
        <f t="shared" si="26"/>
        <v>1518.02</v>
      </c>
      <c r="K82" s="1">
        <f t="shared" si="27"/>
        <v>0</v>
      </c>
      <c r="L82" s="1">
        <f t="shared" si="28"/>
        <v>0</v>
      </c>
      <c r="M82" s="1">
        <f t="shared" si="29"/>
        <v>0</v>
      </c>
      <c r="N82" s="1">
        <v>6.8100000000000005</v>
      </c>
      <c r="O82" s="1"/>
      <c r="P82" s="163">
        <f>ROUND(F82*(R82),3)</f>
        <v>5.8000000000000003E-2</v>
      </c>
      <c r="Q82" s="169"/>
      <c r="R82" s="169">
        <v>2.5999999999999998E-4</v>
      </c>
      <c r="S82" s="163"/>
      <c r="Z82">
        <v>0</v>
      </c>
    </row>
    <row r="83" spans="1:26" ht="25" customHeight="1">
      <c r="A83" s="167"/>
      <c r="B83" s="164" t="s">
        <v>190</v>
      </c>
      <c r="C83" s="168" t="s">
        <v>195</v>
      </c>
      <c r="D83" s="164" t="s">
        <v>196</v>
      </c>
      <c r="E83" s="164" t="s">
        <v>154</v>
      </c>
      <c r="F83" s="165">
        <v>17.98</v>
      </c>
      <c r="G83" s="166">
        <v>0</v>
      </c>
      <c r="H83" s="166">
        <v>0</v>
      </c>
      <c r="I83" s="166">
        <f t="shared" si="25"/>
        <v>0</v>
      </c>
      <c r="J83" s="164">
        <f t="shared" si="26"/>
        <v>169.55</v>
      </c>
      <c r="K83" s="1">
        <f t="shared" si="27"/>
        <v>0</v>
      </c>
      <c r="L83" s="1">
        <f t="shared" si="28"/>
        <v>0</v>
      </c>
      <c r="M83" s="1">
        <f t="shared" si="29"/>
        <v>0</v>
      </c>
      <c r="N83" s="1">
        <v>9.43</v>
      </c>
      <c r="O83" s="1"/>
      <c r="P83" s="163">
        <f>ROUND(F83*(R83),3)</f>
        <v>5.0000000000000001E-3</v>
      </c>
      <c r="Q83" s="169"/>
      <c r="R83" s="169">
        <v>2.5999999999999998E-4</v>
      </c>
      <c r="S83" s="163"/>
      <c r="Z83">
        <v>0</v>
      </c>
    </row>
    <row r="84" spans="1:26" ht="25" customHeight="1">
      <c r="A84" s="167"/>
      <c r="B84" s="164" t="s">
        <v>190</v>
      </c>
      <c r="C84" s="168" t="s">
        <v>197</v>
      </c>
      <c r="D84" s="164" t="s">
        <v>198</v>
      </c>
      <c r="E84" s="164" t="s">
        <v>154</v>
      </c>
      <c r="F84" s="165">
        <v>19.12</v>
      </c>
      <c r="G84" s="166">
        <v>0</v>
      </c>
      <c r="H84" s="166">
        <v>0</v>
      </c>
      <c r="I84" s="166">
        <f t="shared" si="25"/>
        <v>0</v>
      </c>
      <c r="J84" s="164">
        <f t="shared" si="26"/>
        <v>195.6</v>
      </c>
      <c r="K84" s="1">
        <f t="shared" si="27"/>
        <v>0</v>
      </c>
      <c r="L84" s="1">
        <f t="shared" si="28"/>
        <v>0</v>
      </c>
      <c r="M84" s="1">
        <f t="shared" si="29"/>
        <v>0</v>
      </c>
      <c r="N84" s="1">
        <v>10.23</v>
      </c>
      <c r="O84" s="1"/>
      <c r="P84" s="163">
        <f>ROUND(F84*(R84),3)</f>
        <v>5.0000000000000001E-3</v>
      </c>
      <c r="Q84" s="169"/>
      <c r="R84" s="169">
        <v>2.5999999999999998E-4</v>
      </c>
      <c r="S84" s="163"/>
      <c r="Z84">
        <v>0</v>
      </c>
    </row>
    <row r="85" spans="1:26" ht="25" customHeight="1">
      <c r="A85" s="167"/>
      <c r="B85" s="164" t="s">
        <v>89</v>
      </c>
      <c r="C85" s="168" t="s">
        <v>199</v>
      </c>
      <c r="D85" s="164" t="s">
        <v>200</v>
      </c>
      <c r="E85" s="164" t="s">
        <v>201</v>
      </c>
      <c r="F85" s="165">
        <v>4.4809999999999999</v>
      </c>
      <c r="G85" s="166">
        <v>0</v>
      </c>
      <c r="H85" s="166">
        <v>0</v>
      </c>
      <c r="I85" s="166">
        <f t="shared" si="25"/>
        <v>0</v>
      </c>
      <c r="J85" s="164">
        <f t="shared" si="26"/>
        <v>39.880000000000003</v>
      </c>
      <c r="K85" s="1">
        <f t="shared" si="27"/>
        <v>0</v>
      </c>
      <c r="L85" s="1">
        <f t="shared" si="28"/>
        <v>0</v>
      </c>
      <c r="M85" s="1">
        <f t="shared" si="29"/>
        <v>0</v>
      </c>
      <c r="N85" s="1">
        <v>8.9</v>
      </c>
      <c r="O85" s="1"/>
      <c r="P85" s="163"/>
      <c r="Q85" s="169"/>
      <c r="R85" s="169"/>
      <c r="S85" s="163"/>
      <c r="Z85">
        <v>0</v>
      </c>
    </row>
    <row r="86" spans="1:26" ht="25" customHeight="1">
      <c r="A86" s="167"/>
      <c r="B86" s="164" t="s">
        <v>190</v>
      </c>
      <c r="C86" s="168" t="s">
        <v>202</v>
      </c>
      <c r="D86" s="164" t="s">
        <v>203</v>
      </c>
      <c r="E86" s="164" t="s">
        <v>101</v>
      </c>
      <c r="F86" s="165">
        <v>85</v>
      </c>
      <c r="G86" s="166">
        <v>0</v>
      </c>
      <c r="H86" s="166">
        <v>0</v>
      </c>
      <c r="I86" s="166">
        <f t="shared" si="25"/>
        <v>0</v>
      </c>
      <c r="J86" s="164">
        <f t="shared" si="26"/>
        <v>158.94999999999999</v>
      </c>
      <c r="K86" s="1">
        <f t="shared" si="27"/>
        <v>0</v>
      </c>
      <c r="L86" s="1">
        <f t="shared" si="28"/>
        <v>0</v>
      </c>
      <c r="M86" s="1">
        <f t="shared" si="29"/>
        <v>0</v>
      </c>
      <c r="N86" s="1">
        <v>1.87</v>
      </c>
      <c r="O86" s="1"/>
      <c r="P86" s="163"/>
      <c r="Q86" s="169"/>
      <c r="R86" s="169"/>
      <c r="S86" s="163"/>
      <c r="Z86">
        <v>0</v>
      </c>
    </row>
    <row r="87" spans="1:26" ht="25" customHeight="1">
      <c r="A87" s="167"/>
      <c r="B87" s="164" t="s">
        <v>89</v>
      </c>
      <c r="C87" s="168" t="s">
        <v>204</v>
      </c>
      <c r="D87" s="164" t="s">
        <v>205</v>
      </c>
      <c r="E87" s="164" t="s">
        <v>206</v>
      </c>
      <c r="F87" s="165">
        <v>85</v>
      </c>
      <c r="G87" s="166">
        <v>0</v>
      </c>
      <c r="H87" s="166">
        <v>0</v>
      </c>
      <c r="I87" s="166">
        <f t="shared" si="25"/>
        <v>0</v>
      </c>
      <c r="J87" s="164">
        <f t="shared" si="26"/>
        <v>51</v>
      </c>
      <c r="K87" s="1">
        <f t="shared" si="27"/>
        <v>0</v>
      </c>
      <c r="L87" s="1">
        <f t="shared" si="28"/>
        <v>0</v>
      </c>
      <c r="M87" s="1">
        <f t="shared" si="29"/>
        <v>0</v>
      </c>
      <c r="N87" s="1">
        <v>0.6</v>
      </c>
      <c r="O87" s="1"/>
      <c r="P87" s="163"/>
      <c r="Q87" s="169"/>
      <c r="R87" s="169"/>
      <c r="S87" s="163"/>
      <c r="Z87">
        <v>0</v>
      </c>
    </row>
    <row r="88" spans="1:26" ht="25" customHeight="1">
      <c r="A88" s="167"/>
      <c r="B88" s="164" t="s">
        <v>190</v>
      </c>
      <c r="C88" s="168" t="s">
        <v>207</v>
      </c>
      <c r="D88" s="164" t="s">
        <v>208</v>
      </c>
      <c r="E88" s="164" t="s">
        <v>88</v>
      </c>
      <c r="F88" s="165">
        <v>7.915</v>
      </c>
      <c r="G88" s="166">
        <v>0</v>
      </c>
      <c r="H88" s="166">
        <v>0</v>
      </c>
      <c r="I88" s="166">
        <f t="shared" si="25"/>
        <v>0</v>
      </c>
      <c r="J88" s="164">
        <f t="shared" si="26"/>
        <v>219.72</v>
      </c>
      <c r="K88" s="1">
        <f t="shared" si="27"/>
        <v>0</v>
      </c>
      <c r="L88" s="1">
        <f t="shared" si="28"/>
        <v>0</v>
      </c>
      <c r="M88" s="1">
        <f t="shared" si="29"/>
        <v>0</v>
      </c>
      <c r="N88" s="1">
        <v>27.76</v>
      </c>
      <c r="O88" s="1"/>
      <c r="P88" s="163">
        <f>ROUND(F88*(R88),3)</f>
        <v>0.183</v>
      </c>
      <c r="Q88" s="169"/>
      <c r="R88" s="169">
        <v>2.3099999999999999E-2</v>
      </c>
      <c r="S88" s="163"/>
      <c r="Z88">
        <v>0</v>
      </c>
    </row>
    <row r="89" spans="1:26" ht="25" customHeight="1">
      <c r="A89" s="167"/>
      <c r="B89" s="164" t="s">
        <v>190</v>
      </c>
      <c r="C89" s="168" t="s">
        <v>209</v>
      </c>
      <c r="D89" s="164" t="s">
        <v>210</v>
      </c>
      <c r="E89" s="164" t="s">
        <v>101</v>
      </c>
      <c r="F89" s="165">
        <v>4.4000000000000004</v>
      </c>
      <c r="G89" s="166">
        <v>0</v>
      </c>
      <c r="H89" s="166">
        <v>0</v>
      </c>
      <c r="I89" s="166">
        <f t="shared" si="25"/>
        <v>0</v>
      </c>
      <c r="J89" s="164">
        <f t="shared" si="26"/>
        <v>23.1</v>
      </c>
      <c r="K89" s="1">
        <f t="shared" si="27"/>
        <v>0</v>
      </c>
      <c r="L89" s="1">
        <f t="shared" si="28"/>
        <v>0</v>
      </c>
      <c r="M89" s="1">
        <f t="shared" si="29"/>
        <v>0</v>
      </c>
      <c r="N89" s="1">
        <v>5.25</v>
      </c>
      <c r="O89" s="1"/>
      <c r="P89" s="163"/>
      <c r="Q89" s="169"/>
      <c r="R89" s="169"/>
      <c r="S89" s="163"/>
      <c r="Z89">
        <v>0</v>
      </c>
    </row>
    <row r="90" spans="1:26" ht="25" customHeight="1">
      <c r="A90" s="167"/>
      <c r="B90" s="164" t="s">
        <v>190</v>
      </c>
      <c r="C90" s="168" t="s">
        <v>211</v>
      </c>
      <c r="D90" s="164" t="s">
        <v>212</v>
      </c>
      <c r="E90" s="164" t="s">
        <v>101</v>
      </c>
      <c r="F90" s="165">
        <v>14.085000000000001</v>
      </c>
      <c r="G90" s="166">
        <v>0</v>
      </c>
      <c r="H90" s="166">
        <v>0</v>
      </c>
      <c r="I90" s="166">
        <f t="shared" si="25"/>
        <v>0</v>
      </c>
      <c r="J90" s="164">
        <f t="shared" si="26"/>
        <v>223.67</v>
      </c>
      <c r="K90" s="1">
        <f t="shared" si="27"/>
        <v>0</v>
      </c>
      <c r="L90" s="1">
        <f t="shared" si="28"/>
        <v>0</v>
      </c>
      <c r="M90" s="1">
        <f t="shared" si="29"/>
        <v>0</v>
      </c>
      <c r="N90" s="1">
        <v>15.88</v>
      </c>
      <c r="O90" s="1"/>
      <c r="P90" s="163">
        <f>ROUND(F90*(R90),3)</f>
        <v>0.22600000000000001</v>
      </c>
      <c r="Q90" s="169"/>
      <c r="R90" s="169">
        <v>1.6039999999999999E-2</v>
      </c>
      <c r="S90" s="163"/>
      <c r="Z90">
        <v>0</v>
      </c>
    </row>
    <row r="91" spans="1:26" ht="25" customHeight="1">
      <c r="A91" s="167"/>
      <c r="B91" s="164" t="s">
        <v>190</v>
      </c>
      <c r="C91" s="168" t="s">
        <v>213</v>
      </c>
      <c r="D91" s="164" t="s">
        <v>214</v>
      </c>
      <c r="E91" s="164" t="s">
        <v>88</v>
      </c>
      <c r="F91" s="165">
        <v>0.35199999999999998</v>
      </c>
      <c r="G91" s="166">
        <v>0</v>
      </c>
      <c r="H91" s="166">
        <v>0</v>
      </c>
      <c r="I91" s="166">
        <f t="shared" si="25"/>
        <v>0</v>
      </c>
      <c r="J91" s="164">
        <f t="shared" si="26"/>
        <v>1.1100000000000001</v>
      </c>
      <c r="K91" s="1">
        <f t="shared" si="27"/>
        <v>0</v>
      </c>
      <c r="L91" s="1">
        <f t="shared" si="28"/>
        <v>0</v>
      </c>
      <c r="M91" s="1">
        <f t="shared" si="29"/>
        <v>0</v>
      </c>
      <c r="N91" s="1">
        <v>3.16</v>
      </c>
      <c r="O91" s="1"/>
      <c r="P91" s="163">
        <f>ROUND(F91*(R91),3)</f>
        <v>1E-3</v>
      </c>
      <c r="Q91" s="169"/>
      <c r="R91" s="169">
        <v>2.9399999999999999E-3</v>
      </c>
      <c r="S91" s="163"/>
      <c r="Z91">
        <v>0</v>
      </c>
    </row>
    <row r="92" spans="1:26" ht="25" customHeight="1">
      <c r="A92" s="167"/>
      <c r="B92" s="164" t="s">
        <v>145</v>
      </c>
      <c r="C92" s="168" t="s">
        <v>215</v>
      </c>
      <c r="D92" s="164" t="s">
        <v>216</v>
      </c>
      <c r="E92" s="164" t="s">
        <v>88</v>
      </c>
      <c r="F92" s="165">
        <v>4.7519999999999998</v>
      </c>
      <c r="G92" s="166">
        <v>0</v>
      </c>
      <c r="H92" s="166">
        <v>0</v>
      </c>
      <c r="I92" s="166">
        <f t="shared" si="25"/>
        <v>0</v>
      </c>
      <c r="J92" s="164">
        <f t="shared" si="26"/>
        <v>1188</v>
      </c>
      <c r="K92" s="1">
        <f t="shared" si="27"/>
        <v>0</v>
      </c>
      <c r="L92" s="1">
        <f t="shared" si="28"/>
        <v>0</v>
      </c>
      <c r="M92" s="1">
        <f t="shared" si="29"/>
        <v>0</v>
      </c>
      <c r="N92" s="1">
        <v>250</v>
      </c>
      <c r="O92" s="1"/>
      <c r="P92" s="163"/>
      <c r="Q92" s="169"/>
      <c r="R92" s="169"/>
      <c r="S92" s="163"/>
      <c r="Z92">
        <v>0</v>
      </c>
    </row>
    <row r="93" spans="1:26" ht="25" customHeight="1">
      <c r="A93" s="167"/>
      <c r="B93" s="164" t="s">
        <v>145</v>
      </c>
      <c r="C93" s="168" t="s">
        <v>217</v>
      </c>
      <c r="D93" s="164" t="s">
        <v>218</v>
      </c>
      <c r="E93" s="164" t="s">
        <v>88</v>
      </c>
      <c r="F93" s="165">
        <v>1.2889999999999999</v>
      </c>
      <c r="G93" s="166">
        <v>0</v>
      </c>
      <c r="H93" s="166">
        <v>0</v>
      </c>
      <c r="I93" s="166">
        <f t="shared" si="25"/>
        <v>0</v>
      </c>
      <c r="J93" s="164">
        <f t="shared" si="26"/>
        <v>308.07</v>
      </c>
      <c r="K93" s="1">
        <f t="shared" si="27"/>
        <v>0</v>
      </c>
      <c r="L93" s="1">
        <f t="shared" si="28"/>
        <v>0</v>
      </c>
      <c r="M93" s="1">
        <f t="shared" si="29"/>
        <v>0</v>
      </c>
      <c r="N93" s="1">
        <v>239</v>
      </c>
      <c r="O93" s="1"/>
      <c r="P93" s="163"/>
      <c r="Q93" s="169"/>
      <c r="R93" s="169"/>
      <c r="S93" s="163"/>
      <c r="Z93">
        <v>0</v>
      </c>
    </row>
    <row r="94" spans="1:26" ht="25" customHeight="1">
      <c r="A94" s="167"/>
      <c r="B94" s="164" t="s">
        <v>145</v>
      </c>
      <c r="C94" s="168" t="s">
        <v>219</v>
      </c>
      <c r="D94" s="164" t="s">
        <v>220</v>
      </c>
      <c r="E94" s="164" t="s">
        <v>88</v>
      </c>
      <c r="F94" s="165">
        <v>0.129</v>
      </c>
      <c r="G94" s="166">
        <v>0</v>
      </c>
      <c r="H94" s="166">
        <v>0</v>
      </c>
      <c r="I94" s="166">
        <f t="shared" si="25"/>
        <v>0</v>
      </c>
      <c r="J94" s="164">
        <f t="shared" si="26"/>
        <v>27.45</v>
      </c>
      <c r="K94" s="1">
        <f t="shared" si="27"/>
        <v>0</v>
      </c>
      <c r="L94" s="1">
        <f t="shared" si="28"/>
        <v>0</v>
      </c>
      <c r="M94" s="1">
        <f t="shared" si="29"/>
        <v>0</v>
      </c>
      <c r="N94" s="1">
        <v>212.77</v>
      </c>
      <c r="O94" s="1"/>
      <c r="P94" s="163"/>
      <c r="Q94" s="169"/>
      <c r="R94" s="169"/>
      <c r="S94" s="163"/>
      <c r="Z94">
        <v>0</v>
      </c>
    </row>
    <row r="95" spans="1:26" ht="25" customHeight="1">
      <c r="A95" s="167"/>
      <c r="B95" s="164" t="s">
        <v>89</v>
      </c>
      <c r="C95" s="168" t="s">
        <v>221</v>
      </c>
      <c r="D95" s="164" t="s">
        <v>222</v>
      </c>
      <c r="E95" s="164" t="s">
        <v>223</v>
      </c>
      <c r="F95" s="165">
        <v>7.625</v>
      </c>
      <c r="G95" s="166">
        <v>0</v>
      </c>
      <c r="H95" s="166">
        <v>0</v>
      </c>
      <c r="I95" s="166">
        <f t="shared" si="25"/>
        <v>0</v>
      </c>
      <c r="J95" s="164">
        <f t="shared" si="26"/>
        <v>1569.23</v>
      </c>
      <c r="K95" s="1">
        <f t="shared" si="27"/>
        <v>0</v>
      </c>
      <c r="L95" s="1">
        <f t="shared" si="28"/>
        <v>0</v>
      </c>
      <c r="M95" s="1">
        <f t="shared" si="29"/>
        <v>0</v>
      </c>
      <c r="N95" s="1">
        <v>205.8</v>
      </c>
      <c r="O95" s="1"/>
      <c r="P95" s="163"/>
      <c r="Q95" s="169"/>
      <c r="R95" s="169"/>
      <c r="S95" s="163"/>
      <c r="Z95">
        <v>0</v>
      </c>
    </row>
    <row r="96" spans="1:26">
      <c r="A96" s="152"/>
      <c r="B96" s="152"/>
      <c r="C96" s="152"/>
      <c r="D96" s="152" t="s">
        <v>70</v>
      </c>
      <c r="E96" s="152"/>
      <c r="F96" s="163"/>
      <c r="G96" s="155">
        <f>ROUND((SUM(L78:L95))/1,2)</f>
        <v>0</v>
      </c>
      <c r="H96" s="155">
        <f>ROUND((SUM(M78:M95))/1,2)</f>
        <v>0</v>
      </c>
      <c r="I96" s="155">
        <f>ROUND((SUM(I78:I95))/1,2)</f>
        <v>0</v>
      </c>
      <c r="J96" s="152"/>
      <c r="K96" s="152"/>
      <c r="L96" s="152">
        <f>ROUND((SUM(L78:L95))/1,2)</f>
        <v>0</v>
      </c>
      <c r="M96" s="152">
        <f>ROUND((SUM(M78:M95))/1,2)</f>
        <v>0</v>
      </c>
      <c r="N96" s="152"/>
      <c r="O96" s="152"/>
      <c r="P96" s="170">
        <f>ROUND((SUM(P78:P95))/1,2)</f>
        <v>0.51</v>
      </c>
      <c r="Q96" s="149"/>
      <c r="R96" s="149"/>
      <c r="S96" s="170">
        <f>ROUND((SUM(S78:S95))/1,2)</f>
        <v>0</v>
      </c>
      <c r="T96" s="149"/>
      <c r="U96" s="149"/>
      <c r="V96" s="149"/>
      <c r="W96" s="149"/>
      <c r="X96" s="149"/>
      <c r="Y96" s="149"/>
      <c r="Z96" s="149"/>
    </row>
    <row r="97" spans="1:26">
      <c r="A97" s="1"/>
      <c r="B97" s="1"/>
      <c r="C97" s="1"/>
      <c r="D97" s="1"/>
      <c r="E97" s="1"/>
      <c r="F97" s="159"/>
      <c r="G97" s="145"/>
      <c r="H97" s="145"/>
      <c r="I97" s="145"/>
      <c r="J97" s="1"/>
      <c r="K97" s="1"/>
      <c r="L97" s="1"/>
      <c r="M97" s="1"/>
      <c r="N97" s="1"/>
      <c r="O97" s="1"/>
      <c r="P97" s="1"/>
      <c r="S97" s="1"/>
    </row>
    <row r="98" spans="1:26">
      <c r="A98" s="152"/>
      <c r="B98" s="152"/>
      <c r="C98" s="152"/>
      <c r="D98" s="152" t="s">
        <v>71</v>
      </c>
      <c r="E98" s="152"/>
      <c r="F98" s="163"/>
      <c r="G98" s="153"/>
      <c r="H98" s="153"/>
      <c r="I98" s="153"/>
      <c r="J98" s="152"/>
      <c r="K98" s="152"/>
      <c r="L98" s="152"/>
      <c r="M98" s="152"/>
      <c r="N98" s="152"/>
      <c r="O98" s="152"/>
      <c r="P98" s="152"/>
      <c r="Q98" s="149"/>
      <c r="R98" s="149"/>
      <c r="S98" s="152"/>
      <c r="T98" s="149"/>
      <c r="U98" s="149"/>
      <c r="V98" s="149"/>
      <c r="W98" s="149"/>
      <c r="X98" s="149"/>
      <c r="Y98" s="149"/>
      <c r="Z98" s="149"/>
    </row>
    <row r="99" spans="1:26" ht="25" customHeight="1">
      <c r="A99" s="167"/>
      <c r="B99" s="164" t="s">
        <v>89</v>
      </c>
      <c r="C99" s="168" t="s">
        <v>224</v>
      </c>
      <c r="D99" s="164" t="s">
        <v>225</v>
      </c>
      <c r="E99" s="164" t="s">
        <v>154</v>
      </c>
      <c r="F99" s="165">
        <v>31.5</v>
      </c>
      <c r="G99" s="166">
        <v>0</v>
      </c>
      <c r="H99" s="166">
        <v>0</v>
      </c>
      <c r="I99" s="166">
        <f>ROUND(F99*(G99+H99),2)</f>
        <v>0</v>
      </c>
      <c r="J99" s="164">
        <f>ROUND(F99*(N99),2)</f>
        <v>472.5</v>
      </c>
      <c r="K99" s="1">
        <f>ROUND(F99*(O99),2)</f>
        <v>0</v>
      </c>
      <c r="L99" s="1">
        <f>ROUND(F99*(G99),2)</f>
        <v>0</v>
      </c>
      <c r="M99" s="1">
        <f>ROUND(F99*(H99),2)</f>
        <v>0</v>
      </c>
      <c r="N99" s="1">
        <v>15</v>
      </c>
      <c r="O99" s="1"/>
      <c r="P99" s="163"/>
      <c r="Q99" s="169"/>
      <c r="R99" s="169"/>
      <c r="S99" s="163"/>
      <c r="Z99">
        <v>0</v>
      </c>
    </row>
    <row r="100" spans="1:26">
      <c r="A100" s="152"/>
      <c r="B100" s="152"/>
      <c r="C100" s="152"/>
      <c r="D100" s="152" t="s">
        <v>71</v>
      </c>
      <c r="E100" s="152"/>
      <c r="F100" s="163"/>
      <c r="G100" s="155">
        <f>ROUND((SUM(L98:L99))/1,2)</f>
        <v>0</v>
      </c>
      <c r="H100" s="155">
        <f>ROUND((SUM(M98:M99))/1,2)</f>
        <v>0</v>
      </c>
      <c r="I100" s="155">
        <f>ROUND((SUM(I98:I99))/1,2)</f>
        <v>0</v>
      </c>
      <c r="J100" s="152"/>
      <c r="K100" s="152"/>
      <c r="L100" s="152">
        <f>ROUND((SUM(L98:L99))/1,2)</f>
        <v>0</v>
      </c>
      <c r="M100" s="152">
        <f>ROUND((SUM(M98:M99))/1,2)</f>
        <v>0</v>
      </c>
      <c r="N100" s="152"/>
      <c r="O100" s="152"/>
      <c r="P100" s="170">
        <f>ROUND((SUM(P98:P99))/1,2)</f>
        <v>0</v>
      </c>
      <c r="Q100" s="149"/>
      <c r="R100" s="149"/>
      <c r="S100" s="170">
        <f>ROUND((SUM(S98:S99))/1,2)</f>
        <v>0</v>
      </c>
      <c r="T100" s="149"/>
      <c r="U100" s="149"/>
      <c r="V100" s="149"/>
      <c r="W100" s="149"/>
      <c r="X100" s="149"/>
      <c r="Y100" s="149"/>
      <c r="Z100" s="149"/>
    </row>
    <row r="101" spans="1:26">
      <c r="A101" s="1"/>
      <c r="B101" s="1"/>
      <c r="C101" s="1"/>
      <c r="D101" s="1"/>
      <c r="E101" s="1"/>
      <c r="F101" s="159"/>
      <c r="G101" s="145"/>
      <c r="H101" s="145"/>
      <c r="I101" s="145"/>
      <c r="J101" s="1"/>
      <c r="K101" s="1"/>
      <c r="L101" s="1"/>
      <c r="M101" s="1"/>
      <c r="N101" s="1"/>
      <c r="O101" s="1"/>
      <c r="P101" s="1"/>
      <c r="S101" s="1"/>
    </row>
    <row r="102" spans="1:26">
      <c r="A102" s="152"/>
      <c r="B102" s="152"/>
      <c r="C102" s="152"/>
      <c r="D102" s="152" t="s">
        <v>72</v>
      </c>
      <c r="E102" s="152"/>
      <c r="F102" s="163"/>
      <c r="G102" s="153"/>
      <c r="H102" s="153"/>
      <c r="I102" s="153"/>
      <c r="J102" s="152"/>
      <c r="K102" s="152"/>
      <c r="L102" s="152"/>
      <c r="M102" s="152"/>
      <c r="N102" s="152"/>
      <c r="O102" s="152"/>
      <c r="P102" s="152"/>
      <c r="Q102" s="149"/>
      <c r="R102" s="149"/>
      <c r="S102" s="152"/>
      <c r="T102" s="149"/>
      <c r="U102" s="149"/>
      <c r="V102" s="149"/>
      <c r="W102" s="149"/>
      <c r="X102" s="149"/>
      <c r="Y102" s="149"/>
      <c r="Z102" s="149"/>
    </row>
    <row r="103" spans="1:26" ht="25" customHeight="1">
      <c r="A103" s="167"/>
      <c r="B103" s="164" t="s">
        <v>89</v>
      </c>
      <c r="C103" s="168" t="s">
        <v>226</v>
      </c>
      <c r="D103" s="164" t="s">
        <v>227</v>
      </c>
      <c r="E103" s="164" t="s">
        <v>101</v>
      </c>
      <c r="F103" s="165">
        <v>89</v>
      </c>
      <c r="G103" s="166">
        <v>0</v>
      </c>
      <c r="H103" s="166">
        <v>0</v>
      </c>
      <c r="I103" s="166">
        <f>ROUND(F103*(G103+H103),2)</f>
        <v>0</v>
      </c>
      <c r="J103" s="164">
        <f>ROUND(F103*(N103),2)</f>
        <v>2127.1</v>
      </c>
      <c r="K103" s="1">
        <f>ROUND(F103*(O103),2)</f>
        <v>0</v>
      </c>
      <c r="L103" s="1">
        <f>ROUND(F103*(G103),2)</f>
        <v>0</v>
      </c>
      <c r="M103" s="1">
        <f>ROUND(F103*(H103),2)</f>
        <v>0</v>
      </c>
      <c r="N103" s="1">
        <v>23.9</v>
      </c>
      <c r="O103" s="1"/>
      <c r="P103" s="163"/>
      <c r="Q103" s="169"/>
      <c r="R103" s="169"/>
      <c r="S103" s="163"/>
      <c r="Z103">
        <v>0</v>
      </c>
    </row>
    <row r="104" spans="1:26" ht="25" customHeight="1">
      <c r="A104" s="167"/>
      <c r="B104" s="164" t="s">
        <v>89</v>
      </c>
      <c r="C104" s="168" t="s">
        <v>228</v>
      </c>
      <c r="D104" s="164" t="s">
        <v>229</v>
      </c>
      <c r="E104" s="164" t="s">
        <v>101</v>
      </c>
      <c r="F104" s="165">
        <v>40.32</v>
      </c>
      <c r="G104" s="166">
        <v>0</v>
      </c>
      <c r="H104" s="166">
        <v>0</v>
      </c>
      <c r="I104" s="166">
        <f>ROUND(F104*(G104+H104),2)</f>
        <v>0</v>
      </c>
      <c r="J104" s="164">
        <f>ROUND(F104*(N104),2)</f>
        <v>362.88</v>
      </c>
      <c r="K104" s="1">
        <f>ROUND(F104*(O104),2)</f>
        <v>0</v>
      </c>
      <c r="L104" s="1">
        <f>ROUND(F104*(G104),2)</f>
        <v>0</v>
      </c>
      <c r="M104" s="1">
        <f>ROUND(F104*(H104),2)</f>
        <v>0</v>
      </c>
      <c r="N104" s="1">
        <v>9</v>
      </c>
      <c r="O104" s="1"/>
      <c r="P104" s="163"/>
      <c r="Q104" s="169"/>
      <c r="R104" s="169"/>
      <c r="S104" s="163"/>
      <c r="Z104">
        <v>0</v>
      </c>
    </row>
    <row r="105" spans="1:26">
      <c r="A105" s="152"/>
      <c r="B105" s="152"/>
      <c r="C105" s="152"/>
      <c r="D105" s="152" t="s">
        <v>72</v>
      </c>
      <c r="E105" s="152"/>
      <c r="F105" s="163"/>
      <c r="G105" s="155">
        <f>ROUND((SUM(L102:L104))/1,2)</f>
        <v>0</v>
      </c>
      <c r="H105" s="155">
        <f>ROUND((SUM(M102:M104))/1,2)</f>
        <v>0</v>
      </c>
      <c r="I105" s="155">
        <f>ROUND((SUM(I102:I104))/1,2)</f>
        <v>0</v>
      </c>
      <c r="J105" s="152"/>
      <c r="K105" s="152"/>
      <c r="L105" s="152">
        <f>ROUND((SUM(L102:L104))/1,2)</f>
        <v>0</v>
      </c>
      <c r="M105" s="152">
        <f>ROUND((SUM(M102:M104))/1,2)</f>
        <v>0</v>
      </c>
      <c r="N105" s="152"/>
      <c r="O105" s="152"/>
      <c r="P105" s="170">
        <f>ROUND((SUM(P102:P104))/1,2)</f>
        <v>0</v>
      </c>
      <c r="Q105" s="149"/>
      <c r="R105" s="149"/>
      <c r="S105" s="170">
        <f>ROUND((SUM(S102:S104))/1,2)</f>
        <v>0</v>
      </c>
      <c r="T105" s="149"/>
      <c r="U105" s="149"/>
      <c r="V105" s="149"/>
      <c r="W105" s="149"/>
      <c r="X105" s="149"/>
      <c r="Y105" s="149"/>
      <c r="Z105" s="149"/>
    </row>
    <row r="106" spans="1:26">
      <c r="A106" s="1"/>
      <c r="B106" s="1"/>
      <c r="C106" s="1"/>
      <c r="D106" s="1"/>
      <c r="E106" s="1"/>
      <c r="F106" s="159"/>
      <c r="G106" s="145"/>
      <c r="H106" s="145"/>
      <c r="I106" s="145"/>
      <c r="J106" s="1"/>
      <c r="K106" s="1"/>
      <c r="L106" s="1"/>
      <c r="M106" s="1"/>
      <c r="N106" s="1"/>
      <c r="O106" s="1"/>
      <c r="P106" s="1"/>
      <c r="S106" s="1"/>
    </row>
    <row r="107" spans="1:26">
      <c r="A107" s="152"/>
      <c r="B107" s="152"/>
      <c r="C107" s="152"/>
      <c r="D107" s="152" t="s">
        <v>73</v>
      </c>
      <c r="E107" s="152"/>
      <c r="F107" s="163"/>
      <c r="G107" s="153"/>
      <c r="H107" s="153"/>
      <c r="I107" s="153"/>
      <c r="J107" s="152"/>
      <c r="K107" s="152"/>
      <c r="L107" s="152"/>
      <c r="M107" s="152"/>
      <c r="N107" s="152"/>
      <c r="O107" s="152"/>
      <c r="P107" s="152"/>
      <c r="Q107" s="149"/>
      <c r="R107" s="149"/>
      <c r="S107" s="152"/>
      <c r="T107" s="149"/>
      <c r="U107" s="149"/>
      <c r="V107" s="149"/>
      <c r="W107" s="149"/>
      <c r="X107" s="149"/>
      <c r="Y107" s="149"/>
      <c r="Z107" s="149"/>
    </row>
    <row r="108" spans="1:26" ht="25" customHeight="1">
      <c r="A108" s="167"/>
      <c r="B108" s="164" t="s">
        <v>89</v>
      </c>
      <c r="C108" s="168" t="s">
        <v>230</v>
      </c>
      <c r="D108" s="164" t="s">
        <v>231</v>
      </c>
      <c r="E108" s="164" t="s">
        <v>108</v>
      </c>
      <c r="F108" s="165">
        <v>1</v>
      </c>
      <c r="G108" s="166">
        <v>0</v>
      </c>
      <c r="H108" s="166">
        <v>0</v>
      </c>
      <c r="I108" s="166">
        <f>ROUND(F108*(G108+H108),2)</f>
        <v>0</v>
      </c>
      <c r="J108" s="164">
        <f>ROUND(F108*(N108),2)</f>
        <v>1850</v>
      </c>
      <c r="K108" s="1">
        <f>ROUND(F108*(O108),2)</f>
        <v>0</v>
      </c>
      <c r="L108" s="1">
        <f>ROUND(F108*(G108),2)</f>
        <v>0</v>
      </c>
      <c r="M108" s="1">
        <f>ROUND(F108*(H108),2)</f>
        <v>0</v>
      </c>
      <c r="N108" s="1">
        <v>1850</v>
      </c>
      <c r="O108" s="1"/>
      <c r="P108" s="163"/>
      <c r="Q108" s="169"/>
      <c r="R108" s="169"/>
      <c r="S108" s="163"/>
      <c r="Z108">
        <v>0</v>
      </c>
    </row>
    <row r="109" spans="1:26" ht="25" customHeight="1">
      <c r="A109" s="167"/>
      <c r="B109" s="164" t="s">
        <v>89</v>
      </c>
      <c r="C109" s="168" t="s">
        <v>232</v>
      </c>
      <c r="D109" s="164" t="s">
        <v>233</v>
      </c>
      <c r="E109" s="164" t="s">
        <v>108</v>
      </c>
      <c r="F109" s="165">
        <v>1</v>
      </c>
      <c r="G109" s="166">
        <v>0</v>
      </c>
      <c r="H109" s="166">
        <v>0</v>
      </c>
      <c r="I109" s="166">
        <f>ROUND(F109*(G109+H109),2)</f>
        <v>0</v>
      </c>
      <c r="J109" s="164">
        <f>ROUND(F109*(N109),2)</f>
        <v>1150</v>
      </c>
      <c r="K109" s="1">
        <f>ROUND(F109*(O109),2)</f>
        <v>0</v>
      </c>
      <c r="L109" s="1">
        <f>ROUND(F109*(G109),2)</f>
        <v>0</v>
      </c>
      <c r="M109" s="1">
        <f>ROUND(F109*(H109),2)</f>
        <v>0</v>
      </c>
      <c r="N109" s="1">
        <v>1150</v>
      </c>
      <c r="O109" s="1"/>
      <c r="P109" s="163"/>
      <c r="Q109" s="169"/>
      <c r="R109" s="169"/>
      <c r="S109" s="163"/>
      <c r="Z109">
        <v>0</v>
      </c>
    </row>
    <row r="110" spans="1:26">
      <c r="A110" s="152"/>
      <c r="B110" s="152"/>
      <c r="C110" s="152"/>
      <c r="D110" s="152" t="s">
        <v>73</v>
      </c>
      <c r="E110" s="152"/>
      <c r="F110" s="152"/>
      <c r="G110" s="155">
        <f>ROUND((SUM(L107:L109))/1,2)</f>
        <v>0</v>
      </c>
      <c r="H110" s="155">
        <f>ROUND((SUM(M107:M109))/1,2)</f>
        <v>0</v>
      </c>
      <c r="I110" s="155">
        <f>ROUND((SUM(I107:I109))/1,2)</f>
        <v>0</v>
      </c>
      <c r="J110" s="152"/>
      <c r="K110" s="152"/>
      <c r="L110" s="152">
        <f>ROUND((SUM(L107:L109))/1,2)</f>
        <v>0</v>
      </c>
      <c r="M110" s="152">
        <f>ROUND((SUM(M107:M109))/1,2)</f>
        <v>0</v>
      </c>
      <c r="N110" s="152"/>
      <c r="O110" s="152"/>
      <c r="P110" s="170">
        <f>ROUND((SUM(P107:P109))/1,2)</f>
        <v>0</v>
      </c>
      <c r="Q110" s="149"/>
      <c r="R110" s="149"/>
      <c r="S110" s="170">
        <f>ROUND((SUM(S107:S109))/1,2)</f>
        <v>0</v>
      </c>
      <c r="T110" s="149"/>
      <c r="U110" s="149"/>
      <c r="V110" s="149"/>
      <c r="W110" s="149"/>
      <c r="X110" s="149"/>
      <c r="Y110" s="149"/>
      <c r="Z110" s="149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S111" s="1"/>
    </row>
    <row r="112" spans="1:26">
      <c r="A112" s="152"/>
      <c r="B112" s="152"/>
      <c r="C112" s="152"/>
      <c r="D112" s="152" t="s">
        <v>74</v>
      </c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49"/>
      <c r="R112" s="149"/>
      <c r="S112" s="152"/>
      <c r="T112" s="149"/>
      <c r="U112" s="149"/>
      <c r="V112" s="149"/>
      <c r="W112" s="149"/>
      <c r="X112" s="149"/>
      <c r="Y112" s="149"/>
      <c r="Z112" s="149"/>
    </row>
    <row r="113" spans="1:26" ht="25" customHeight="1">
      <c r="A113" s="167"/>
      <c r="B113" s="164" t="s">
        <v>234</v>
      </c>
      <c r="C113" s="168" t="s">
        <v>235</v>
      </c>
      <c r="D113" s="164" t="s">
        <v>236</v>
      </c>
      <c r="E113" s="164" t="s">
        <v>101</v>
      </c>
      <c r="F113" s="165">
        <v>3.7309999999999999</v>
      </c>
      <c r="G113" s="166">
        <v>0</v>
      </c>
      <c r="H113" s="166">
        <v>0</v>
      </c>
      <c r="I113" s="166">
        <f>ROUND(F113*(G113+H113),2)</f>
        <v>0</v>
      </c>
      <c r="J113" s="164">
        <f>ROUND(F113*(N113),2)</f>
        <v>23.54</v>
      </c>
      <c r="K113" s="1">
        <f>ROUND(F113*(O113),2)</f>
        <v>0</v>
      </c>
      <c r="L113" s="1">
        <f>ROUND(F113*(G113),2)</f>
        <v>0</v>
      </c>
      <c r="M113" s="1">
        <f>ROUND(F113*(H113),2)</f>
        <v>0</v>
      </c>
      <c r="N113" s="1">
        <v>6.31</v>
      </c>
      <c r="O113" s="1"/>
      <c r="P113" s="163">
        <f>ROUND(F113*(R113),3)</f>
        <v>1E-3</v>
      </c>
      <c r="Q113" s="169"/>
      <c r="R113" s="169">
        <v>1.6000000000000001E-4</v>
      </c>
      <c r="S113" s="163"/>
      <c r="Z113">
        <v>0</v>
      </c>
    </row>
    <row r="114" spans="1:26" ht="25" customHeight="1">
      <c r="A114" s="167"/>
      <c r="B114" s="164" t="s">
        <v>234</v>
      </c>
      <c r="C114" s="168" t="s">
        <v>235</v>
      </c>
      <c r="D114" s="164" t="s">
        <v>237</v>
      </c>
      <c r="E114" s="164" t="s">
        <v>101</v>
      </c>
      <c r="F114" s="165">
        <v>3</v>
      </c>
      <c r="G114" s="166">
        <v>0</v>
      </c>
      <c r="H114" s="166">
        <v>0</v>
      </c>
      <c r="I114" s="166">
        <f>ROUND(F114*(G114+H114),2)</f>
        <v>0</v>
      </c>
      <c r="J114" s="164">
        <f>ROUND(F114*(N114),2)</f>
        <v>18.93</v>
      </c>
      <c r="K114" s="1">
        <f>ROUND(F114*(O114),2)</f>
        <v>0</v>
      </c>
      <c r="L114" s="1">
        <f>ROUND(F114*(G114),2)</f>
        <v>0</v>
      </c>
      <c r="M114" s="1">
        <f>ROUND(F114*(H114),2)</f>
        <v>0</v>
      </c>
      <c r="N114" s="1">
        <v>6.31</v>
      </c>
      <c r="O114" s="1"/>
      <c r="P114" s="163">
        <f>ROUND(F114*(R114),3)</f>
        <v>0</v>
      </c>
      <c r="Q114" s="169"/>
      <c r="R114" s="169">
        <v>1.6000000000000001E-4</v>
      </c>
      <c r="S114" s="163"/>
      <c r="Z114">
        <v>0</v>
      </c>
    </row>
    <row r="115" spans="1:26" ht="25" customHeight="1">
      <c r="A115" s="167"/>
      <c r="B115" s="164" t="s">
        <v>234</v>
      </c>
      <c r="C115" s="168" t="s">
        <v>238</v>
      </c>
      <c r="D115" s="164" t="s">
        <v>239</v>
      </c>
      <c r="E115" s="164" t="s">
        <v>101</v>
      </c>
      <c r="F115" s="165">
        <v>4.4809999999999999</v>
      </c>
      <c r="G115" s="166">
        <v>0</v>
      </c>
      <c r="H115" s="166">
        <v>0</v>
      </c>
      <c r="I115" s="166">
        <f>ROUND(F115*(G115+H115),2)</f>
        <v>0</v>
      </c>
      <c r="J115" s="164">
        <f>ROUND(F115*(N115),2)</f>
        <v>4.4800000000000004</v>
      </c>
      <c r="K115" s="1">
        <f>ROUND(F115*(O115),2)</f>
        <v>0</v>
      </c>
      <c r="L115" s="1">
        <f>ROUND(F115*(G115),2)</f>
        <v>0</v>
      </c>
      <c r="M115" s="1">
        <f>ROUND(F115*(H115),2)</f>
        <v>0</v>
      </c>
      <c r="N115" s="1">
        <v>1</v>
      </c>
      <c r="O115" s="1"/>
      <c r="P115" s="163">
        <f>ROUND(F115*(R115),3)</f>
        <v>0</v>
      </c>
      <c r="Q115" s="169"/>
      <c r="R115" s="169">
        <v>1.1E-4</v>
      </c>
      <c r="S115" s="163"/>
      <c r="Z115">
        <v>0</v>
      </c>
    </row>
    <row r="116" spans="1:26" ht="25" customHeight="1">
      <c r="A116" s="167"/>
      <c r="B116" s="164" t="s">
        <v>234</v>
      </c>
      <c r="C116" s="168" t="s">
        <v>240</v>
      </c>
      <c r="D116" s="164" t="s">
        <v>241</v>
      </c>
      <c r="E116" s="164" t="s">
        <v>101</v>
      </c>
      <c r="F116" s="165">
        <v>330.10599999999999</v>
      </c>
      <c r="G116" s="166">
        <v>0</v>
      </c>
      <c r="H116" s="166">
        <v>0</v>
      </c>
      <c r="I116" s="166">
        <f>ROUND(F116*(G116+H116),2)</f>
        <v>0</v>
      </c>
      <c r="J116" s="164">
        <f>ROUND(F116*(N116),2)</f>
        <v>987.02</v>
      </c>
      <c r="K116" s="1">
        <f>ROUND(F116*(O116),2)</f>
        <v>0</v>
      </c>
      <c r="L116" s="1">
        <f>ROUND(F116*(G116),2)</f>
        <v>0</v>
      </c>
      <c r="M116" s="1">
        <f>ROUND(F116*(H116),2)</f>
        <v>0</v>
      </c>
      <c r="N116" s="1">
        <v>2.99</v>
      </c>
      <c r="O116" s="1"/>
      <c r="P116" s="163">
        <f>ROUND(F116*(R116),3)</f>
        <v>0.106</v>
      </c>
      <c r="Q116" s="169"/>
      <c r="R116" s="169">
        <v>3.2000000000000003E-4</v>
      </c>
      <c r="S116" s="163"/>
      <c r="Z116">
        <v>0</v>
      </c>
    </row>
    <row r="117" spans="1:26">
      <c r="A117" s="152"/>
      <c r="B117" s="152"/>
      <c r="C117" s="152"/>
      <c r="D117" s="152" t="s">
        <v>74</v>
      </c>
      <c r="E117" s="152"/>
      <c r="F117" s="152"/>
      <c r="G117" s="155">
        <f>ROUND((SUM(L112:L116))/1,2)</f>
        <v>0</v>
      </c>
      <c r="H117" s="155">
        <f>ROUND((SUM(M112:M116))/1,2)</f>
        <v>0</v>
      </c>
      <c r="I117" s="155">
        <f>ROUND((SUM(I112:I116))/1,2)</f>
        <v>0</v>
      </c>
      <c r="J117" s="152"/>
      <c r="K117" s="152"/>
      <c r="L117" s="152">
        <f>ROUND((SUM(L112:L116))/1,2)</f>
        <v>0</v>
      </c>
      <c r="M117" s="152">
        <f>ROUND((SUM(M112:M116))/1,2)</f>
        <v>0</v>
      </c>
      <c r="N117" s="152"/>
      <c r="O117" s="152"/>
      <c r="P117" s="170">
        <f>ROUND((SUM(P112:P116))/1,2)</f>
        <v>0.11</v>
      </c>
      <c r="S117" s="163">
        <f>ROUND((SUM(S112:S116))/1,2)</f>
        <v>0</v>
      </c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S118" s="1"/>
    </row>
    <row r="119" spans="1:26">
      <c r="A119" s="152"/>
      <c r="B119" s="152"/>
      <c r="C119" s="152"/>
      <c r="D119" s="2" t="s">
        <v>67</v>
      </c>
      <c r="E119" s="152"/>
      <c r="F119" s="152"/>
      <c r="G119" s="155">
        <f>ROUND((SUM(L63:L118))/2,2)</f>
        <v>0</v>
      </c>
      <c r="H119" s="155">
        <f>ROUND((SUM(M63:M118))/2,2)</f>
        <v>0</v>
      </c>
      <c r="I119" s="155">
        <f>ROUND((SUM(I63:I118))/2,2)</f>
        <v>0</v>
      </c>
      <c r="J119" s="152"/>
      <c r="K119" s="152"/>
      <c r="L119" s="152">
        <f>ROUND((SUM(L63:L118))/2,2)</f>
        <v>0</v>
      </c>
      <c r="M119" s="152">
        <f>ROUND((SUM(M63:M118))/2,2)</f>
        <v>0</v>
      </c>
      <c r="N119" s="152"/>
      <c r="O119" s="152"/>
      <c r="P119" s="170">
        <f>ROUND((SUM(P63:P118))/2,2)</f>
        <v>0.67</v>
      </c>
      <c r="S119" s="170">
        <f>ROUND((SUM(S63:S118))/2,2)</f>
        <v>0</v>
      </c>
    </row>
    <row r="120" spans="1:26">
      <c r="A120" s="171"/>
      <c r="B120" s="171"/>
      <c r="C120" s="171"/>
      <c r="D120" s="171" t="s">
        <v>75</v>
      </c>
      <c r="E120" s="171"/>
      <c r="F120" s="171"/>
      <c r="G120" s="172">
        <f>ROUND((SUM(L9:L119))/3,2)</f>
        <v>0</v>
      </c>
      <c r="H120" s="172">
        <f>ROUND((SUM(M9:M119))/3,2)</f>
        <v>0</v>
      </c>
      <c r="I120" s="172">
        <f>ROUND((SUM(I9:I119))/3,2)</f>
        <v>0</v>
      </c>
      <c r="J120" s="171"/>
      <c r="K120" s="171">
        <f>ROUND((SUM(K9:K119))/3,2)</f>
        <v>0</v>
      </c>
      <c r="L120" s="171">
        <f>ROUND((SUM(L9:L119))/3,2)</f>
        <v>0</v>
      </c>
      <c r="M120" s="171">
        <f>ROUND((SUM(M9:M119))/3,2)</f>
        <v>0</v>
      </c>
      <c r="N120" s="171"/>
      <c r="O120" s="171"/>
      <c r="P120" s="173">
        <f>ROUND((SUM(P9:P119))/3,2)</f>
        <v>90.22</v>
      </c>
      <c r="S120" s="173">
        <f>ROUND((SUM(S9:S119))/3,2)</f>
        <v>10.48</v>
      </c>
      <c r="Z120">
        <f>(SUM(Z9:Z119))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DHZO Hendrichovce, sklad materiál.-technického vybavenia / SO 01 - vlastný objekt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31245</vt:lpstr>
      <vt:lpstr>Rekap 31245</vt:lpstr>
      <vt:lpstr>SO 31245</vt:lpstr>
      <vt:lpstr>'Rekap 31245'!Názvy_tlače</vt:lpstr>
      <vt:lpstr>'SO 31245'!Názvy_tlače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Petra Kovářová</cp:lastModifiedBy>
  <dcterms:created xsi:type="dcterms:W3CDTF">2019-01-31T07:54:07Z</dcterms:created>
  <dcterms:modified xsi:type="dcterms:W3CDTF">2019-04-17T09:37:28Z</dcterms:modified>
</cp:coreProperties>
</file>